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1" activeTab="1"/>
  </bookViews>
  <sheets>
    <sheet name="PAA INICIAL 2019" sheetId="1" state="hidden" r:id="rId1"/>
    <sheet name="PAA ACUMULADO" sheetId="2" r:id="rId2"/>
    <sheet name="Modificacion 01" sheetId="3" state="hidden" r:id="rId3"/>
    <sheet name="Modificacion No 2" sheetId="4" state="hidden" r:id="rId4"/>
    <sheet name="Modificacion No 3" sheetId="5" state="hidden" r:id="rId5"/>
    <sheet name="Modificacion No 4" sheetId="6" state="hidden" r:id="rId6"/>
    <sheet name="PRESUPUESTO" sheetId="7" state="hidden" r:id="rId7"/>
    <sheet name="PAA SEGUIMIENTOS" sheetId="8" state="hidden" r:id="rId8"/>
  </sheets>
  <externalReferences>
    <externalReference r:id="rId11"/>
  </externalReferences>
  <definedNames>
    <definedName name="_xlnm._FilterDatabase" localSheetId="2" hidden="1">'Modificacion 01'!$B$4:$L$13</definedName>
    <definedName name="_xlnm._FilterDatabase" localSheetId="3" hidden="1">'Modificacion No 2'!$B$16:$N$89</definedName>
    <definedName name="_xlnm._FilterDatabase" localSheetId="4" hidden="1">'Modificacion No 3'!$B$14:$O$16</definedName>
    <definedName name="_xlnm._FilterDatabase" localSheetId="5" hidden="1">'Modificacion No 4'!$B$4:$O$6</definedName>
    <definedName name="_xlnm._FilterDatabase" localSheetId="1" hidden="1">'PAA ACUMULADO'!$B$15:$L$248</definedName>
    <definedName name="_xlnm._FilterDatabase" localSheetId="0" hidden="1">'PAA INICIAL 2019'!$B$15:$L$219</definedName>
    <definedName name="_xlnm._FilterDatabase" localSheetId="7" hidden="1">'PAA SEGUIMIENTOS'!$B$15:$L$351</definedName>
    <definedName name="_xlnm.Print_Area" localSheetId="2">'Modificacion 01'!$B$1:$L$13</definedName>
    <definedName name="_xlnm.Print_Area" localSheetId="3">'Modificacion No 2'!$A$1:$N$47</definedName>
    <definedName name="_xlnm.Print_Area" localSheetId="4">'Modificacion No 3'!$A$1:$O$16</definedName>
    <definedName name="_xlnm.Print_Area" localSheetId="5">'Modificacion No 4'!$A$1:$O$6</definedName>
    <definedName name="_xlnm.Print_Area" localSheetId="1">'PAA ACUMULADO'!$B$1:$L$246</definedName>
    <definedName name="_xlnm.Print_Area" localSheetId="0">'PAA INICIAL 2019'!$B$1:$L$220</definedName>
    <definedName name="_xlnm.Print_Area" localSheetId="7">'PAA SEGUIMIENTOS'!$B$1:$L$352</definedName>
    <definedName name="Z_614550A0_923E_4DAE_9C0D_3617F63B67DB_.wvu.Cols" localSheetId="2" hidden="1">'Modificacion 01'!$A:$A</definedName>
    <definedName name="Z_614550A0_923E_4DAE_9C0D_3617F63B67DB_.wvu.Cols" localSheetId="3" hidden="1">'Modificacion No 2'!$A:$A</definedName>
    <definedName name="Z_614550A0_923E_4DAE_9C0D_3617F63B67DB_.wvu.Cols" localSheetId="4" hidden="1">'Modificacion No 3'!$A:$A</definedName>
    <definedName name="Z_614550A0_923E_4DAE_9C0D_3617F63B67DB_.wvu.Cols" localSheetId="5" hidden="1">'Modificacion No 4'!$A:$A</definedName>
    <definedName name="Z_614550A0_923E_4DAE_9C0D_3617F63B67DB_.wvu.Cols" localSheetId="1" hidden="1">'PAA ACUMULADO'!$A:$A</definedName>
    <definedName name="Z_614550A0_923E_4DAE_9C0D_3617F63B67DB_.wvu.Cols" localSheetId="0" hidden="1">'PAA INICIAL 2019'!$A:$A</definedName>
    <definedName name="Z_614550A0_923E_4DAE_9C0D_3617F63B67DB_.wvu.Cols" localSheetId="7" hidden="1">'PAA SEGUIMIENTOS'!$A:$A</definedName>
  </definedNames>
  <calcPr fullCalcOnLoad="1"/>
</workbook>
</file>

<file path=xl/sharedStrings.xml><?xml version="1.0" encoding="utf-8"?>
<sst xmlns="http://schemas.openxmlformats.org/spreadsheetml/2006/main" count="5499" uniqueCount="495">
  <si>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</si>
  <si>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</si>
  <si>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</si>
  <si>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</si>
  <si>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</si>
  <si>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</si>
  <si>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</si>
  <si>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</si>
  <si>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</si>
  <si>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</si>
  <si>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</si>
  <si>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</si>
  <si>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</si>
  <si>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</si>
  <si>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</si>
  <si>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</si>
  <si>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</si>
  <si>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</si>
  <si>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</si>
  <si>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</si>
  <si>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</si>
  <si>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</si>
  <si>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</si>
  <si>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</si>
  <si>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</si>
  <si>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</si>
  <si>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</si>
  <si>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</si>
  <si>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CARDQIUE</t>
  </si>
  <si>
    <t>TRSNV 52n. 16 - 190</t>
  </si>
  <si>
    <t>Realización de trabajos manuales y/o mecánicos para limpieza, mantenimiento y restauración hidrodinámica de ciénagas, canales pluviales y cauces de arroyo de la jurisdicción  (ley 99 de 1993, Art. 31, numeral 19)</t>
  </si>
  <si>
    <t>12 meses</t>
  </si>
  <si>
    <t>Apoyo a proyectos socio productivos</t>
  </si>
  <si>
    <t>4 meses</t>
  </si>
  <si>
    <t>3 meses</t>
  </si>
  <si>
    <t>8 meses</t>
  </si>
  <si>
    <t>6 meses</t>
  </si>
  <si>
    <t>5 meses</t>
  </si>
  <si>
    <t>2 meses</t>
  </si>
  <si>
    <t>La Corporación Autonoma Regional del Canal del Dique, en su área de jurisdicción como Máxima Autoridad Ambiental encragad de administrar el medio ambiente y lso recursos naturales, propende por el desarrollo sostenible de las comunidades y distintos sectores productivos en sus cuatro (4) ecorregiones; Zona Marino, Canal del Dique, Montes de Maria y Cienaga de la Virgen, mediante la ejecución de planes, programas y proyectos ambientales, utilizando su capacidad tecnica innovadora, humana e investigativa.</t>
  </si>
  <si>
    <t>www.cardique.gov.co</t>
  </si>
  <si>
    <t>Ser reconocida como la Corporación Autonoma regional lider en la Costa Caribe Colombiana por la efectiva gestión ambiental en los municipios de sus cuatro (4) ecorregiones, incventivando en las comunidades de sus municpios una actitud de cambio frente al uso, conservación, recuperación y mejoramiento del ambiente con un sentido de compromiso generacional de manera participativa y concertada, que afiance a mediano y largo plazo el desarrollo sostenible en su jurisdicción.</t>
  </si>
  <si>
    <t>Almacen@cardique.gov.co</t>
  </si>
  <si>
    <t>Selección Abreviada.</t>
  </si>
  <si>
    <t>9 meses</t>
  </si>
  <si>
    <t>11 meses</t>
  </si>
  <si>
    <t>10 meses</t>
  </si>
  <si>
    <t>Contratación Directa</t>
  </si>
  <si>
    <t>Realización de trabajos manuales y/o mecánicos para limpieza, mantenimiento y restauración hidrodinámica de reservorios de la jurisdicción  (ley 99 de 1993, Art. 31, numeral 19)</t>
  </si>
  <si>
    <t>Subdirección de Gestión Ambiental</t>
  </si>
  <si>
    <t>Actualización e implementación del plan de conservación del  Manatí. Etapa I: Actaualización etapa II: Implementación, monitoreo y seguimiento del Plan de Manejo.</t>
  </si>
  <si>
    <t>Elaboración o ajuste e implementación del Plan de manejo, uso y conservación de cuatro: especies , Hicotea (2016), Boa (2017), Babilla (2018) e Iguana (2019).</t>
  </si>
  <si>
    <t>Campañas de prevención, control y manejo de especies invasoras (Pez León y Caracol Gigante).</t>
  </si>
  <si>
    <t>Campaña de prevención, control y manejo a especies susceptibles de trafico ilegal.</t>
  </si>
  <si>
    <t>Sobretasa ambiental distrital, municipal, retributiva y compensatorias, TUA, y térmicas</t>
  </si>
  <si>
    <t>No</t>
  </si>
  <si>
    <t xml:space="preserve"> Creación y apoyo en la implementación del Fondo del Agua</t>
  </si>
  <si>
    <t>Reestablecimiento de interconexión de cienagas de la jurisdicción de Cardique</t>
  </si>
  <si>
    <t xml:space="preserve">Apoyo BASIC II "Caracterización de la Bahia de Cartagena " </t>
  </si>
  <si>
    <t>Toma de muestras y/o análisis para seguimiento y monitoreo a estaciones y/o cuerpos de agua de la jurisdicción (continentales, subterráneos y marinos)</t>
  </si>
  <si>
    <t>Localización geográfica (inventario de puntos de agua) y determinación para manejo y uso de los pozos subterráneos del municipio de El Carmen de Bolívar en diez de corregimientos priorizados (2016), municipio de Zambrano y sus corregimientos (2017), municipio de Córdoba Tetón (2018) y Soplaviento (2019)</t>
  </si>
  <si>
    <t>Alimentación base de datos Zona Insular (2016), Levantamiento de la línea base de los humedales insulares (2017), Estructura de seguimiento insular para el ejercicio de autoridad ambiental (2018), evaluación y seguimiento (2019)  en cumplimiento y seguimiento de obligaciones de la sentencia del Consejo de Estado y Tribunal Administrativo de Cundinamarca</t>
  </si>
  <si>
    <r>
      <t>Aportar información a los entes territoriales información sobre</t>
    </r>
    <r>
      <rPr>
        <sz val="10"/>
        <color indexed="10"/>
        <rFont val="Arial Narrow"/>
        <family val="2"/>
      </rPr>
      <t xml:space="preserve"> </t>
    </r>
    <r>
      <rPr>
        <sz val="10"/>
        <color indexed="8"/>
        <rFont val="Arial Narrow"/>
        <family val="2"/>
      </rPr>
      <t>riesgo natuarles con énfasis en  fenómenos marino costero ( erosión, geotenia, diapirismo y ascenso del nivel del mar) para su incorporación en los Planes de Ordenamiento Territorial (POT)</t>
    </r>
    <r>
      <rPr>
        <sz val="10"/>
        <rFont val="Arial Narrow"/>
        <family val="2"/>
      </rPr>
      <t>.</t>
    </r>
  </si>
  <si>
    <t>Restauración de coberturas de manglar en areas priorizadas con vocación para establecer este tipo de cobertura.</t>
  </si>
  <si>
    <t>Apoyo en el establecimiento de viveros regionales comunitarios</t>
  </si>
  <si>
    <t>Diagnóstico y caracterización de áreas de reserva para fortalecer el Sistema Local de Áreas Protegidas (SILAP), Sistema Departamental de Áreas Protegidas (SIDAP), Sistema Regiona de Áreas Protegidas (SIRAP) - CARIBE -  Sistema Nacional de Áreas Protegidas(SINAP)</t>
  </si>
  <si>
    <t>Definición de la figura de protección y su declaratoria de 321,75 hectáreas  como área protegida de Perico y Laguna Municipio de San Juan Nepomuceno</t>
  </si>
  <si>
    <t>Revisión y ajuste de la zonificación de manglares según directrices estipulados por el MADS.</t>
  </si>
  <si>
    <t>Proyecto Ban CO2 -  PNUD  fases: Formulación, Implementación y Seguimiento</t>
  </si>
  <si>
    <t xml:space="preserve">Recuperación de hábitat para la conservación del Manatí en los ecosistema de la jurisdicción </t>
  </si>
  <si>
    <t>Valoración económica de los bienes y servicios ambientales (Atractivos turísticos de la jurisdicción (Oceanario  - 2017), (Aviario Nacional - 2018) y  (Artesanías de San Jacinto - 2019)</t>
  </si>
  <si>
    <t>Fortalecimiento de las alianzas (Acuerdos Voluntario ) para la valoración y manejo de la fauna silvestre Post decomiso (Vivarium del Caribe, Fuerzas Armadas- BAFIM Malagana,  Fundación Omacha, Aviario Nacional de Colombia, Ceiner y Jardín Botánico "Guillermo Piñerez").</t>
  </si>
  <si>
    <t>Identificación y zonificación de especies faunísticas silvestres amenazadas del bosque seco tropical en la jurisdicción (Anfibios - 2016, Reptiles 2017, Aves 2018 y Mamiferos 2019)</t>
  </si>
  <si>
    <t>Restauración y repoblamiento con especies ícticas nativas</t>
  </si>
  <si>
    <t xml:space="preserve">Asesoría a entes territoriales en la normatividad ambiental aplicable a la gestión integral de residuos sólidos, implementación de los PGIRS y adopción e implementación del comparendo ambiental. (Ley 1259 de 2008 y Decretos único 1076 y 1077 de 2015). </t>
  </si>
  <si>
    <t>Formulación e implementación de proyectos de fomento de la investigación, desarrollo y aplicación de alternativas de tratamiento, aprovechamiento y disposición final de residuos sólidos. (Política GIRS de 1997).</t>
  </si>
  <si>
    <t>Elaboración y divulgación de material didáctico para la realización de campañas de sensibilización y capacitación a organizaciones comunitarias sobre GIRS. (Políticas y Decretos reglamentarios)</t>
  </si>
  <si>
    <t>Campañas de sensibilización y Fomento del aprovechamiento de los residuos sólidos en los municipios de la jurisdicción. (Foro regional, celebración día del de reciclaje, capacitaciones, jornadas de limpieza).</t>
  </si>
  <si>
    <t>Fomento de alternativas de aprovechamiento y disposición final de residuos a nivel regional.</t>
  </si>
  <si>
    <t>Seguimiento a las metas de aprovechamiento establecidas en los PGIRS de los municipios de la jurisdicción</t>
  </si>
  <si>
    <t xml:space="preserve">Seguimiento a los Planes de Saneamiento y Manejo de Vertimientos - PSMV- del distrito de Cartagena y los 20 municpios de la jurisdicción. </t>
  </si>
  <si>
    <t>Realización mediciones de ruido ambiental en sectores o fuentes generadoras permanentes de contaminación sonora en los Municipios de Arjona, El Carmen de Bolívar, Turbaco, Turbana, Santa Rosa, San Juan Nepomuceno y Distrito de Cartagena en los Corregimientos de Tierra Bomba, La Boquilla, Pasacaballos y Bayunca. (Resolución 627 de 2006).</t>
  </si>
  <si>
    <t xml:space="preserve">Realización de operativos de control y seguimiento en la jurisdicción de Cardique a las emisiones por fuentes móviles con empresas que cuenten con equipos y personal idóneo y capacitado técnicamente. La empresa debe estar certificada por el IDEAM. </t>
  </si>
  <si>
    <r>
      <t xml:space="preserve">Instalación de </t>
    </r>
    <r>
      <rPr>
        <sz val="10"/>
        <color indexed="8"/>
        <rFont val="Arial Narrow"/>
        <family val="2"/>
      </rPr>
      <t>una red de calidad de aire en el sitio priorizado de la campaña de 2016</t>
    </r>
    <r>
      <rPr>
        <sz val="10"/>
        <rFont val="Arial Narrow"/>
        <family val="2"/>
      </rPr>
      <t xml:space="preserve"> (Resolución 610 de 2007).</t>
    </r>
  </si>
  <si>
    <t>Convenio de producción más limpia y seguimiento con tres sectores (estaciones de servicio, empresas del sector prestación de servicios de salud, lavaderos de autos).</t>
  </si>
  <si>
    <t xml:space="preserve">Implementación del programa de la interiorización de las políticas de consumo y producción sostenible y la Gestión de la Biodiversidad y sus servicios ecosistémicos en las empresas enmarcadas con programas y proyectos de Negocios verdes o biocomercio en el distrito de Cartagena y  municipios de la jurisdicción. </t>
  </si>
  <si>
    <t>Apoyo a la gestion para la creación e implementación de la Ventanilla de Negocios Verdes de la Corporación para el fomento de una producción más limpia.</t>
  </si>
  <si>
    <t>Promoción del uso de equipos de refrigeración que no utilicen sustancias agotadoras de ozono - SAO (Reducción de emisiones de gases de efecto invernadero y huella de carbono PND)</t>
  </si>
  <si>
    <t>Realización de ferias y eventos que promocionen los productos y servicios en el marco de los negocios verdes</t>
  </si>
  <si>
    <t>Capacitación y sensibilización sobre  residuos peligrosos – Respel y verificación del registro de generador.</t>
  </si>
  <si>
    <t>Capacitación y sensibilización sobre  residuos de aparatos eléctricos y electrónicos  (RAEE) y gestión de llantas usadas.</t>
  </si>
  <si>
    <t>Definición y determinación de los indicadores de calidad ambiental urbana ICAU de los municipios de la jurisdicción.</t>
  </si>
  <si>
    <t>Realización de asesoría, asistencia técnica, seguimiento y  talleres de capacitación para funcionarios municipales, concejos municipales, consejos territoriales de planeación, consejos de gestión del riesgo y desastre, gremios, sociedad civil sobre revisión, modificación y ajuste de los POT.</t>
  </si>
  <si>
    <t>Realización de asesoría, asistencia tecnica y talleres para  la incorporación de la gestión del riesgo en los planes de ordenamiento territorial de la jurisdiccion.</t>
  </si>
  <si>
    <t xml:space="preserve">Asesoría y asistencia técnica en la promoción  e implementación de políticas referentes a la planeación, el ordenamiento territorial y ambiental dentro del territorio (Leyes 99 de 1993, 388 de 1997, 1523 de 2012 y  1753 de 2015, decretos únicos 1076  y 1077 de  2015 y reglamentarias en esta materia) </t>
  </si>
  <si>
    <t>Ordenamiento del recursos hídrico priorizados (dec 3930 de 2010, primera fase)</t>
  </si>
  <si>
    <t>Desarrollo de un programa de uso eficiente del recurso hídrico y adaptación al cambio climático.</t>
  </si>
  <si>
    <t>7 meses</t>
  </si>
  <si>
    <t>Acompañamiento, asesoría e implementación de actividades para  la consolidacion de  estrategias que propendan por la mejora de la capacidad de respuesta de los entes territoriales ante  eventos climaticos extremos.</t>
  </si>
  <si>
    <t>Sistemas alertas tempranas</t>
  </si>
  <si>
    <t>Evaluacion regional del agua</t>
  </si>
  <si>
    <t>Adquisición de insumos y materiales para funcionamiento del laboratorio.</t>
  </si>
  <si>
    <t>Realización de mantenimiento preventivo, correctivo y calibracion de equipos</t>
  </si>
  <si>
    <t>Acreditación del laboratorio ante el IDEAM en la norma ISO 17025:2005</t>
  </si>
  <si>
    <t>Contrato Interadministrativo</t>
  </si>
  <si>
    <t>Participación en pruebas interlaboratorios para evaluar capacidad técnica.</t>
  </si>
  <si>
    <t>Reposición y Modernización de equipos de calidad del Laboratorio</t>
  </si>
  <si>
    <t>Fortalecer el SINA,  a través de la realización de convenios con otras CAR´s de la región, el EPA, con el Distrito, los municipios de la jurisdicción, otros entes a nivel departamental, Regional y Nacional como el MADS, la academia, gremios, ONGs y Asocars.</t>
  </si>
  <si>
    <t>Mantenimiento y seguimiento al Sistema Integrado de Gestión - SIGES (Sistema de Calidad – MECI – S-SST) para su mejoramiento continuo.</t>
  </si>
  <si>
    <t>Elaboración e implementación de un plan estratégico de comunicaciones internas y externas (Diseño, edición y divulgación de Videos institucionales, Folletos y / o flyers. Material de apoyo por temáticas. Campaña interna de comunicación participación y sentido de pertenencias)</t>
  </si>
  <si>
    <t>Asesoría para comunicación externa en medios escritos, radiales, televisivos   e internet para el fortalecimiento institucional.</t>
  </si>
  <si>
    <t>Diseño, edición y divulgación revista institucional y documentos técnicos</t>
  </si>
  <si>
    <t>Actualización del plan de gestión documental</t>
  </si>
  <si>
    <t>Capacitación sobre tasas retributivas, incentivos para los generadores de vertimientos y seguimiento a la implementación del Decreto 2667 de 2012, decreto 3930 de 2010 y la resolución 0631 de 2015</t>
  </si>
  <si>
    <t>Elaboración, desarrollo y seguimiento del Plan Institucional de Capacitación anual para los funcionarios de la Corporación</t>
  </si>
  <si>
    <t>Actualización y/o seguimiento de la Medición Clima Organización de la Corporacion.</t>
  </si>
  <si>
    <t>Implementación y/o actualizacion  del Sistema de Gestion de Seguridad y Salud en el Trabajo</t>
  </si>
  <si>
    <t>Elaboración del Plan de Bienestar, Incentivo y Estimulos de la Corporacion.</t>
  </si>
  <si>
    <t>Elaboración del Plan de Vacantes de la Corporacion</t>
  </si>
  <si>
    <t xml:space="preserve"> Elaboración y /o seguimiento del proyeco psicosocial corporativo</t>
  </si>
  <si>
    <t>Establecemiento de las Politicas de la Gestión del Talento Humano de la Corporacion</t>
  </si>
  <si>
    <t xml:space="preserve">Asesoría y seguimiento de los Planes de Educación Ambiental  Municipal y acompañamiento a los Comités Técnicos Interinstitucionales  de Educación Ambiental Municipal. </t>
  </si>
  <si>
    <t>Asesoría y acompañamiento para el fortalecimiento organizativo de consejos comunitarios de comunidades negras, incorporando el componente ambiental.</t>
  </si>
  <si>
    <t>Incorporación de la Educación Ambiental en procesos de conservación de especies en estado de amenaza  (Ejemplo: Manatí, Titi, Árbol de Banco, Bosque seco)</t>
  </si>
  <si>
    <t>Fortalecimiento Red Jóvenes de Ambiente y dinamizadores juveniles en la gestión ambiental. Programa de Fortalecimiento de capacidades para la gestión ambiental de niños y jóvenes</t>
  </si>
  <si>
    <t>Promoción y celebración de eventos y conmemoración de fechas del calendario ambiental.</t>
  </si>
  <si>
    <t>Desarrollo de la estrategia de Aulas de Educación Ambiental para el funcionamiento de aulas ambientales en los municipios de la jurisdicción</t>
  </si>
  <si>
    <t>Educación Ambiental para facilitar el diálogo intercultural para la solución de conflictos socio ambientales</t>
  </si>
  <si>
    <t>Incorporación de la Educación Ambiental en escenarios de postconflicto</t>
  </si>
  <si>
    <t>Incorporación del componente de educación ambiental en proyectos ciudadanos de educacaión ambiental -PROCEDA (comunitarios y empresariales)</t>
  </si>
  <si>
    <t>Asesoría y acompañamiento para la creación y fortalecimiento de organizaciones comunitarias para la gestión ambiental  (residuos sólidos, pescadores, negocios verdes, ecoturismo, JAC)</t>
  </si>
  <si>
    <t>Incorporación del componente de comunicación comunitaria en la gestión ambiental local</t>
  </si>
  <si>
    <t>Diseño de materiales de educación eficaces para información, educación y comunicación</t>
  </si>
  <si>
    <t>Acompañamiento para la implementación de Proyectos Ambientales Escolares –PRAE en el territorio.</t>
  </si>
  <si>
    <t>Desarrollar anualmente cursos de Gestión Ambiental Participativa</t>
  </si>
  <si>
    <t xml:space="preserve">Desarrollo de un Programa de Educación Ambiental en escenarios de postconflicto </t>
  </si>
  <si>
    <t>Diseño, Formulación, Ejecución y Seguimiento de un (1) programa de Educación ambiental en la zona insular de la jurisdicción.</t>
  </si>
  <si>
    <t>Incorporación de los componentes de investigación, ciencia y tecnología en las instituciones educativas, mediante la implementación del proyecto Ondas Ambientales en convenio con Colciencias</t>
  </si>
  <si>
    <t>Herramientas de comunicación, divulgación y educación para la toma de decisiones y la promoción de cultura compatible con el clima - PND</t>
  </si>
  <si>
    <t>Promoción del Servicio Social Ambiental en las instituciones educativas de la jurisdicción</t>
  </si>
  <si>
    <t>Concurso de méritos</t>
  </si>
  <si>
    <t xml:space="preserve">Prestacion de servicios profesionales consistente en realizar la organización e implementacion de un sistema de gestion documental orientados al fortalecimiento institucional </t>
  </si>
  <si>
    <t>Recoleccion, transporte o incineracion y disposicion final de seguridad de residuos peligroso generados por el laboratorio de calidad ambiental de Cardqiue</t>
  </si>
  <si>
    <t>Mínima Cuantía</t>
  </si>
  <si>
    <t>Selección Abreviada</t>
  </si>
  <si>
    <t>Desarrollo de un (1) programa anual de Educación ambiental para la conservación del recurso agua - Promoción de los Clubes Defensores del Agua</t>
  </si>
  <si>
    <t>Licitación Pública</t>
  </si>
  <si>
    <t>Licitación Púbica</t>
  </si>
  <si>
    <t>Rediseño y actualización de la pagina web institucional acorde a las necesidades y estipulaciones legislativas de transparencia y atención al ciudadano.</t>
  </si>
  <si>
    <t>Ing. Cristian</t>
  </si>
  <si>
    <t>Convenio</t>
  </si>
  <si>
    <t>Mejoramiento hidráulico, mantenimento y saneamiento ambiental de los arroyos y canales que vierten hacia la Ciénaga de la Virgen.</t>
  </si>
  <si>
    <t>Licitación publica</t>
  </si>
  <si>
    <t>Directa</t>
  </si>
  <si>
    <t>Formulación del Plan de Ordenamiento y Manejo Integrado de la Unidad Ambiental Costera - POMIUAC-RIO MAGDALENA.(Decreto 1120-2013) Fases: 1. Preparación o Aprestamiento (Ecoversa). 2. Caracterización y Diagnostico. 3. Prospectiva y Zonificación Ambiental (Invemar). 4. 2018 Formulación y Adopción. 5. 2019 Implementación o Ejecución. 6. 2019 Seguimiento y Evaluación.</t>
  </si>
  <si>
    <t>Hernando Hernandez</t>
  </si>
  <si>
    <t>Fomento al aprovechamiento y valorización de residuos sólidos en la zona insular</t>
  </si>
  <si>
    <t>Ings. Dory Luz y Luisa Fernanda</t>
  </si>
  <si>
    <t>Formulación del Plan de Ordenamiento y Manejo Integrado de la Unidad Ambiental Costera - POMIUAC-ESTUARINA DEL RIO SINU Y EL GOLFO DE MORROSQUILLO.(Decreto 1120-2013) Fases: 1. Preparación o Aprestamiento (Ecoversa). 2.A. Area Marina Protegida (vía sentencia: Segunda Instancia del Consejo de Estado; Primera Instancia Tribunal Administrativo de Cundinamarca).                                                                                                          2.B. POMIUAC. Caracterización  y Diagnostico. 3. Prospectiva y Zonificación Ambiental. 4. Formulación y Adopción (*) Consulta Previa. 5. Implementación o Ejecución. 6. Seguimiento y Evaluación.</t>
  </si>
  <si>
    <t>Ana Oyaga Arias</t>
  </si>
  <si>
    <t>Hernan Pelaez</t>
  </si>
  <si>
    <t>Diseño, construcciòn e implementación de estufas ecológicas que ayuden a disminuir la presión forestal y sean ejemplo de adaptación al cambio climático</t>
  </si>
  <si>
    <t>Desarrollo de proyectos pilotos en actividades silvopastoril en parcelas que impacten positivamete en la foresta frente al cambio limatico</t>
  </si>
  <si>
    <t>Licitaciòn Publica</t>
  </si>
  <si>
    <t>Dory Luz Jimenez</t>
  </si>
  <si>
    <t xml:space="preserve">Formulación del plan de manejo de las areas manglarica zonificadas(2019). </t>
  </si>
  <si>
    <t>Adolfredo</t>
  </si>
  <si>
    <t>Yesid Correa</t>
  </si>
  <si>
    <t>Luis Eduardo</t>
  </si>
  <si>
    <t>Aunar esfuerzos para contar con un Centro de Atención y Valoración de la Fauna Silvestre (CAVFS)</t>
  </si>
  <si>
    <t>Fortalecimiento al aprovechamiento y valorización de residuos sólidos</t>
  </si>
  <si>
    <t>Benjamin Difilipo</t>
  </si>
  <si>
    <t>Sandra Nieto</t>
  </si>
  <si>
    <t>Estudios previos conforme a las necesidades del Plan Acción Institucional - PAI y el Banco de Proyecto de la Corporación</t>
  </si>
  <si>
    <t>David</t>
  </si>
  <si>
    <t>Gustavo Calderon</t>
  </si>
  <si>
    <t>m</t>
  </si>
  <si>
    <t>Mady Garcia Vergara</t>
  </si>
  <si>
    <t>Evelia Morales</t>
  </si>
  <si>
    <t>Ronal Ruiz Diaz</t>
  </si>
  <si>
    <t>Daniel perez</t>
  </si>
  <si>
    <t>Apoyo a la actualizaciòn catastral</t>
  </si>
  <si>
    <t>Liliana Sanchez</t>
  </si>
  <si>
    <t>Diseño e implementación de la Norma ISO 14001: 2015</t>
  </si>
  <si>
    <t>Donaldo Berrio</t>
  </si>
  <si>
    <t>Educación ambiental sobre impactos ambientales en el área de influencia de las centrales térmicas</t>
  </si>
  <si>
    <t>Adecuacion y pavimentacion del parqueadero de la sede de la Corporación</t>
  </si>
  <si>
    <t>selección abreviada</t>
  </si>
  <si>
    <t>Ampliacion locativa de la sede segunda planta laboratorio</t>
  </si>
  <si>
    <t>3Meses</t>
  </si>
  <si>
    <t>5mese</t>
  </si>
  <si>
    <t>Prestacion de servicioss consiste en la construccion e instalacion de una arquictucra tecnoligica de directorio activo y firewal de control y proteccion de datos para optimizar los recursos de red y servicios de tecnologia en cumplimiento del plan de tecnoligia de informacion PETI y normas de gobierno en linea, gel</t>
  </si>
  <si>
    <t>Realización de trabajos manuales y/o mecánicos para limpieza, mantenimiento y restauración hidrodinámica de reservorios de la jurisdicción  (ley 99 de 1993, Art. 31, numeral 19), cienega de las quintas</t>
  </si>
  <si>
    <t>Licitacion Publica</t>
  </si>
  <si>
    <t>Ing Cristian</t>
  </si>
  <si>
    <t>Actualizacion, implementacion y puesta en marcha del sofware de laboratorio</t>
  </si>
  <si>
    <t>Adquisicion del servicio de localizadores GPS para monitoreo y ubicación satelital de las camionetas mazda BT 50 motocicletas y lanchas de propiedad de la Corporación Autonoma Regional del Canal del Dique</t>
  </si>
  <si>
    <t>Heberto Torres</t>
  </si>
  <si>
    <t>47130000 - 47120000</t>
  </si>
  <si>
    <t>Suministro elementos de aseo y limpieza</t>
  </si>
  <si>
    <t>Actualización, implementación y puesta en marcha del software del laboratorio</t>
  </si>
  <si>
    <t>Contratar la Compra de gases para el laboratorio de calidad de la Corporación</t>
  </si>
  <si>
    <t>Selección abreviada</t>
  </si>
  <si>
    <t>Contratar el servicio de transportes  disposicion final de residuo peligrsos del laboratorio de la corporacion</t>
  </si>
  <si>
    <t>Minima Cuantia</t>
  </si>
  <si>
    <t>contratar la adquisicion de etiquetas de muestra para el laboratorio de calidad de la corporacion</t>
  </si>
  <si>
    <t>acreditacion laboratorio y matriz aire</t>
  </si>
  <si>
    <t>participacion en pruebas PICCAP INS</t>
  </si>
  <si>
    <t>Contratar la Adquisicion  de un medidor de caudal ADCP para la subdireccion ambiental de la Corporación Autónoma Regional del Canal del Dique</t>
  </si>
  <si>
    <t>Contratar la adquisicicion de licencias URGIS - SIG para la Corporación Autónoma Regional del Canal del Dique</t>
  </si>
  <si>
    <t>ojo</t>
  </si>
  <si>
    <t>Contratar la adquisicion de licencias Erdas Imagine, Google Aerth Pro y Licencias Global Mapper para la Corporación Autónoma Regional del Canal del Dique.</t>
  </si>
  <si>
    <t>Contratar la Adquisicion de un equipo velocimetro doppler acustico</t>
  </si>
  <si>
    <t>Gustavos Calderon</t>
  </si>
  <si>
    <t>Contratar la Adquisicion  de equipos de computos, impresora  otros</t>
  </si>
  <si>
    <t>Prestacion de servicios profesionales consistente en realizar actualizacion mantenimiento soporte y capacitacion de las herramientas tecnologicas intranet, gestión documental aplicativo biometrico, prestamo de expedientes, que posee la Corporación Autonoma Regional del Canal del Dique - CARDIQUE</t>
  </si>
  <si>
    <t>Subdirección de Planeación</t>
  </si>
  <si>
    <t xml:space="preserve">Contratar la nueva versión actualizada y soporte de sistema de información administrativo y financiero para la Corporación Autonoma Regional del Canal del Dique </t>
  </si>
  <si>
    <t>Implementación y seguimiento del Plan de Institucional de Gestión Ambiental – PIGA</t>
  </si>
  <si>
    <t>Contratar la adquisicion de Muebles y enseres de oficina</t>
  </si>
  <si>
    <t>contratar la adquisicion de Electrodomésticos de cocina</t>
  </si>
  <si>
    <t xml:space="preserve">Prestacion del servicio de vigilancia y seguridad con armas en las instalaciones de la Corporacion autonoma regional del Canal del Dique </t>
  </si>
  <si>
    <t>Suministro útiles de oficina y elementos de papelería</t>
  </si>
  <si>
    <t>Mantenimiento y revisión de extintores para la Corporación Autónoma Regional del Canal del Dique</t>
  </si>
  <si>
    <t>Contratar el suministro de aires acondicionado, Mantenimiento e insumos para Aires Acondicionados de la Corporación Autónoma Regional de la Corporación Autónoma Regional del Canal del Dique</t>
  </si>
  <si>
    <t>Contratar el servicio de peritazgo para avaluo tecnico de vehiculo Ford y Mazda de Propiedad de la Corporación</t>
  </si>
  <si>
    <t>Mantenimiento motos que conforman el parque automotor de la Corporación Autónoma Regional del Canal del Dique.</t>
  </si>
  <si>
    <t>Servicio de fumigación, esterilización, desinfección y desratización de las instalaciones de la Corporación Autónoma Regional del Canal del Dique.</t>
  </si>
  <si>
    <t>Suministro de almuerzos y refrigerios para eventos de capacitacion y reuniones de trabajos - proyectos y programas de la Corporación.</t>
  </si>
  <si>
    <t>sandra nieto</t>
  </si>
  <si>
    <t>Suministro de combustible y aceites para los vehículos, motos y lanchas de propiedad de la Corporación Autónoma Regional del Canal del Dique.</t>
  </si>
  <si>
    <t>Revisión tecnomecánica y de gases para el parque automotor de la Corporación Autónoma Regional del Canal del Dique.</t>
  </si>
  <si>
    <t>Mantenimiento y reparación de Camionetas que conforman el Parque Automotor de la Corporación Autónoma Regional del Canal del Dique.</t>
  </si>
  <si>
    <t>Mantenimiento y reparación de Lancha Cardique que conforma el Parque Automotor de la Corporación Autónoma Regional del Canal del Dique.</t>
  </si>
  <si>
    <t>Daniel peres</t>
  </si>
  <si>
    <t xml:space="preserve">contratar un profesional especializado para integrar los comites de evaluacion de los procesos de contratacion, asi como  el apoyo a las interventorias y supervisiones  que asigne el funcionario responsable de la misma en relacion con los diferentes </t>
  </si>
  <si>
    <t>Claudia Camacho</t>
  </si>
  <si>
    <t>prestación de servicios profesionales para la asesoria y apoyo especializado al area de laboratorio de calidad ambiental de la corporacion autonoma regional del canal del dique - cardique</t>
  </si>
  <si>
    <t>prestación de servicios profesionales en labores de apoyo,asesoria y seguimiento al proyecto de recuperacion y conservacion del parque natural distriral cienega de la virgen ,de la corporacion autonoma regional del canal del dique -cardique-</t>
  </si>
  <si>
    <t xml:space="preserve">11 Mese </t>
  </si>
  <si>
    <t>prestacion de servicios profesionales consistentes en asesorar juridicamente a la corporacion  e relacion a la estructuracon de directrices para la debida gestion administrativa en los procesos sancionatorios ambientales, el fortalecimiento de la pot</t>
  </si>
  <si>
    <t>contratar un profesional especializado para integrar los comites de evaluacion de los procesos de contratacion, asi como el apoyo a las interventorias, supervisiones y formulacion de proyectos que asigne el funcionario responsable de la misma en rela</t>
  </si>
  <si>
    <t>prestacion de servicios profesionales como asesor juridico en contratacion estatal para la corporacion autonoma regional del canal del dique - cardique</t>
  </si>
  <si>
    <t>prestacion de servicios profesionales para la asesoria a la subdireccion administrativa y financiera de la corporacion autonoma regional del canal del dique - cardique- como responsable de la gestion de talento humano en la entidad frente a las oblig</t>
  </si>
  <si>
    <t>prestación de servicios profesionales representando judicialmente a la corporacion autonoma regional del canal del dique - cardique- en el proceso con el radicado 1100160000101201700367-ni2017-27621</t>
  </si>
  <si>
    <t>prestacion de servicios desarrollando actividades de apoyo a la gestion en el area de juridica de la secretaria general de la corporacion autonoma regional del canal del dique - cardique</t>
  </si>
  <si>
    <t>prestacion de servicios desarrollando actividades de apoyo a la gestion en la oficina de control interno disciplinario sancionatorio ambiental  de la corporacion autonoma regional del canal del dique - cardique</t>
  </si>
  <si>
    <t>13 meses</t>
  </si>
  <si>
    <t>14 meses</t>
  </si>
  <si>
    <t>15 meses</t>
  </si>
  <si>
    <t>prestacion de servicios desarrollando actividades de apoyo a la gestion en la oficina de cobro coactivo, area adscrita  a  la secretaria general  de la corporacion autonoma regional del canal del dique - cardique</t>
  </si>
  <si>
    <t>16 meses</t>
  </si>
  <si>
    <t xml:space="preserve">Prestacion de servicios profesionales como asesor juridico para la atencion diligente dentro de los procesos penales por la comison de delitos ecologicos para constituirse la corporacion en parte civil y en los judiciales ordinarios y de orden constitucional en especial, las acciones de tutela populares y de cumplimiento existentes y que llegaren a existir en los que haga parte la Corporación Autonoma Regional del canal del Dique </t>
  </si>
  <si>
    <t>Contratar los servicios de un profesional en derecho desarrollando tareas de asesoria juridica externa integral en derecho administrativo laboral</t>
  </si>
  <si>
    <t>101meses</t>
  </si>
  <si>
    <t xml:space="preserve">Prestacion de servicio de arriendo de bien inmueble para el deposito de los archivos documentales de la Corporacion Autónoma Regional del Canal del Dique </t>
  </si>
  <si>
    <t>Prestacion de servicios de arriendo del bien inmueble para bodega para la Corporacion Autónoma Regional del Canal del Dique - Cardique</t>
  </si>
  <si>
    <t>contratar el servicio de arriendo de  bien inmuble para el parque de las lanchas de la Corporación Autónoma Regional del Canal del Dique.</t>
  </si>
  <si>
    <t>Prestar servicios profesionales como abogado desarrollando actividades en la Secretaria General de Cardique, relacionados con la atencion de procesos en los cuales aparece demandada la Corporacion como consecuencia de la ola invernal.</t>
  </si>
  <si>
    <t>Secretaría General</t>
  </si>
  <si>
    <t>Prestacion de servicios profesionales consistentes en asesoría jurídica de la Corporacion en relacion con los procesos disciplinarios que adelanta contra sus servicios, asesoria asesoria en los procesos sancionatorios por violacion  a la normas ambiental.</t>
  </si>
  <si>
    <t>Prestar servicios profesionales consistentes en representar a la Corporacion dentro de las actuaciones penales que se adelanten o deban iniciarse por violación a las normas ambientales o conductas que atenten o pongan en peligro los recursos naturales.</t>
  </si>
  <si>
    <t>Prestacion de servicios profesionales como contador publico en el ejercicio de actividades de Revisoria Fiscal que por estatutos de la Corporación debe hacerse a la información financiera economica y social de la misma, de acuerdo a las exigencias legales vigentes.</t>
  </si>
  <si>
    <t>Realizacion clases de zumba como jornada laboral de bienestar y recreación para los funcionarios de la Corporacion.</t>
  </si>
  <si>
    <t>Liliana Sanches Salvador</t>
  </si>
  <si>
    <t>Adquirir Pólizas de Casco de Navegación Lancha Cardique y Thais y Poliza Global de Manejo de la Corporación Autónoma Regional del Canal del Dique.</t>
  </si>
  <si>
    <t>Adquisición de pólizas para camionetas y motos, seguro todo riesgo y Soat Parque Automotor de propiedad de la Corporación Autónoma Regional del Canal del Dique.</t>
  </si>
  <si>
    <t>Adquisición de pólizas para bienes muebles y bien inmueble de propiedad de la Corporación Autónoma Regional del Canal del Dique.</t>
  </si>
  <si>
    <t>Arriendo de un sistema de ambientacion musical continua programada servicio publicid y correo de voz al sistema telefonico para las diferentes area de la Corporación</t>
  </si>
  <si>
    <t>1 mes</t>
  </si>
  <si>
    <t>Contratar los servicios de publicación de avisos de prensa, actos administrativos y convocatorias en general en un periódico de edición diaria y amplia circulación nacional y suscripción anual.</t>
  </si>
  <si>
    <t>Aquirir el servicio de correo y mensajería de colombia para cubrir el envio de correspondencia certificada.</t>
  </si>
  <si>
    <t>Adquisición de noventa (90) rollos de etiquetas en adhesivos tamaño 89*28 para impresora dimo en papel cote refrencia 12226 para usar etiquetado de Sistema Documental de Recepcion en Cardique.</t>
  </si>
  <si>
    <t>Suministro de uniformes de 
labores diarias para los funcionarios de la Corporación Autónoma Regional del Canal del Dique.</t>
  </si>
  <si>
    <t>46181604-46181804-</t>
  </si>
  <si>
    <t>Suministro de elementos de proteccion proteccion personal para los funcionarios de la Corporación</t>
  </si>
  <si>
    <t>3,Meses</t>
  </si>
  <si>
    <t>Suministro de elementos de ferretería para la Corporación Autónoma Regional del Canal del Dique.</t>
  </si>
  <si>
    <t>Contratar el servicio de mantenimiento preventivo y correcto de equipo de computo, impresora y escaner de la Corporación</t>
  </si>
  <si>
    <t>Contratar el servicio de mantenimiento preventivo, correctivo y calibracion de los equipo de laboratorio de la Corporación</t>
  </si>
  <si>
    <t>Exámenes de ingreso y egreso</t>
  </si>
  <si>
    <t>Suministro de tiquetes áereos para los funcionarios y contratistas de la Corporación Autónoma Regional del Canal del Dique.</t>
  </si>
  <si>
    <t>Suministro de bacterias WP y mantenimiento para el eficiente funcionamiento de la planta de tratamiento de la Corporación Autónoma Regional del Canal del Dique.</t>
  </si>
  <si>
    <t>Contratar la prestación de servicio de internet a traves de un canal dedicado, servicio de mail y contact center para la Corporación Autónoma Regional del Canal del Dique.</t>
  </si>
  <si>
    <t>Contratar el mantenimiento y arreglo del jardin de la Corporación</t>
  </si>
  <si>
    <t>Contratar el servicio de mantenimiento de la subestacion electrica y cuarto de bombeo de la Corporación</t>
  </si>
  <si>
    <t>Mantenimiento correctivo y preventivo de la red de datos y computadores de la Corporación</t>
  </si>
  <si>
    <t>Suministro  y mantenimientos de cartucho filtrante a base de carbón activado para los dispensadores de agua de propiedad de la Corporación Autónoma Regional del Canal del Dique.</t>
  </si>
  <si>
    <t>Contratar el mantenimiento y arreglo de  las ventanas de la sede de la corporacin</t>
  </si>
  <si>
    <t xml:space="preserve">contratar la  construccion e instlacion de carpa para proteecion del sol en las instalaciones de la Corporacion </t>
  </si>
  <si>
    <t>Prestación de servicios profesionales y de apoyo a la gestión en el área de comunicaciones y prensa para el fortalecimiento de la imagen corporativa, apoyados en tecnología innovadora para el manejo de la información digital que facilite la publicación, difusión, divulgación y socialización de la información al interior de la corporación autónoma regional del canal del dique – CARDIQUE.</t>
  </si>
  <si>
    <t xml:space="preserve">Prestación de servicios profesionales y de apoyo a la gestión consistente en apoyar a las alcaldías de los municipios de la jurisdicción en la correcta y eficiente liquidación del impuesto predial apoyados en una herramienta automatizada diseñada para tal fin con lo cual se promovería la recuperación de la cartera de la corporación autónoma regional del canal del dique </t>
  </si>
  <si>
    <t>Prestación de servicios profesionales y de apoyo a la gestión a la subdirección de gestión ambiental en el seguimiento y automatización de los conceptos técnicos que se elaboren en el área apoyados en una herramienta tecnológica que permita el control, seguimiento y consulta de los mismos de la corporación autónoma regional del canal del dique</t>
  </si>
  <si>
    <t>4Mese</t>
  </si>
  <si>
    <t>Contratar la realizacion de  de dos integracion para los funcionarios y su nucleo familiar de la Corporación Autónoma Regional del Canal del Dique   conforme a lo establecido en el parragrafo  del articulo 3 de la 1361 de julio de 2017 y decreto 1567 de 1990 reglamentado por el decreto 1083 de 2018</t>
  </si>
  <si>
    <t>Contratar el servicio de soporte y mantenimiento a distancia del  programa de nomina de empleados y pensionados de la Corporación Autónoma Regional del Canal del Dique.</t>
  </si>
  <si>
    <t>Paola Zollmer</t>
  </si>
  <si>
    <t>Contratar el servicio de adecuacion y mantenimiento del muelle de embarque de los funcionarios de la corporacion</t>
  </si>
  <si>
    <t>Luis Miguel Careaza</t>
  </si>
  <si>
    <t>Sayde Escudero Jaller</t>
  </si>
  <si>
    <t>Contratar la Adquisicin de un (1) vehiculo para el parque automotor de la Corporación de la Corporación Autónoma Regional de Canal del dique.</t>
  </si>
  <si>
    <t>Contratar los servicio de transporte para mundanza de la bodega de archivo y alamcenaje</t>
  </si>
  <si>
    <t>Desarrollar actividades de apoyo a la gestion para los tramites de notificacion y archivo de actos administrativos en la oficina de control interno disciplinarios sancionatorio ambiental de la corporacion autonoma regional del canal del dique</t>
  </si>
  <si>
    <t>Desarrollar actividades de apoyo a la gestion para la recepcion y tramites de quejas en la corporacion autonoma regional del canal del dique cardique</t>
  </si>
  <si>
    <t>Preestacion de servicios profesionales como abogado para brindar asesoria juridica a la subdireccion de planeacion en los contratos d eobras y consultorias contemplados en el plan de accion de la corporacion autonoma regional del canal del dique</t>
  </si>
  <si>
    <t>NO</t>
  </si>
  <si>
    <t>Prestacion de servicios profesionales en el acompañamiento geneal en el proceso de mejoramiento organizacional desde la perpectivas del desarrollo de los objetivos misionales  estrategicos</t>
  </si>
  <si>
    <t>prestación de servicios profesionales para implementar la actualización y puesta en marcha  de la ventanilla integral de tramites ambientales en linea - vital, de la corporacion autonoma regional del canal del dique - cardique</t>
  </si>
  <si>
    <t>Servicios publicitarios  para divulgación de informacion y mnesajes institucionales ambientales e incentivar la participacion de proyectos ambientales de la Corporacion.</t>
  </si>
  <si>
    <t>Mantenimiento a distancia del sistema d einformacion administrativo y financiero  P.C.T entreprise vigencia 2019</t>
  </si>
  <si>
    <t>11 mese</t>
  </si>
  <si>
    <t>Cristian</t>
  </si>
  <si>
    <t xml:space="preserve">CONTROL DE  EJECUCION </t>
  </si>
  <si>
    <t>NO CDP</t>
  </si>
  <si>
    <t>VALOR CDP</t>
  </si>
  <si>
    <t>FECHA CDP</t>
  </si>
  <si>
    <t>RP</t>
  </si>
  <si>
    <t xml:space="preserve">CONTRATO No </t>
  </si>
  <si>
    <t>VALOR CONTRATO</t>
  </si>
  <si>
    <t>ADICION</t>
  </si>
  <si>
    <t>FECHA RP</t>
  </si>
  <si>
    <t>TOTAL  EJECUCION</t>
  </si>
  <si>
    <t>HONORARIOS</t>
  </si>
  <si>
    <t>REMUNERACION DE SERVICIOS PUBLICOS</t>
  </si>
  <si>
    <t>COMPRA DE EQUIPO</t>
  </si>
  <si>
    <t>MUEBLES Y ENSERES</t>
  </si>
  <si>
    <t>TOTAL</t>
  </si>
  <si>
    <t>MATERIALES Y SUMINISTRO</t>
  </si>
  <si>
    <t>MANTENIMIENTO</t>
  </si>
  <si>
    <t>COMUNICACIONES Y TRANSPORTES</t>
  </si>
  <si>
    <t>IMPRESOS Y PUBLICACIONES</t>
  </si>
  <si>
    <t>SERVICIOS PUBLICOS</t>
  </si>
  <si>
    <t>SEGUROS</t>
  </si>
  <si>
    <t>ARRENDAMIENTOS</t>
  </si>
  <si>
    <t>VIATICOS Y GASTOS DE VIAJES</t>
  </si>
  <si>
    <t>CAPACITACION Y BIENESTAR SOCIAL Y ESTIMULOS</t>
  </si>
  <si>
    <t>OTROS GASTOS POR BIENES</t>
  </si>
  <si>
    <t>OTROS GASTOS POR SERVICIOS</t>
  </si>
  <si>
    <t>Prestacion de servicios profesionales de un ingeniero civil para la asesoria y apoyo tecnico en la supervision y seguimiento a las obras civiles y demas procesos contracutales que guarden relacion con su ideonidad y experiencia, realizados por la Corporacion Autonoma Regional del Canal del Dique</t>
  </si>
  <si>
    <t>Crstian Cañom</t>
  </si>
  <si>
    <t>Contratar un profesional en ingenieria sanitaria y ambiental para la asesoria tecnica en los procesos contractuales que desarrolle la corporacion autonoam regional del canal del dique</t>
  </si>
  <si>
    <t>Febrero</t>
  </si>
  <si>
    <t>Prestacion de servicios profesionales consistentes en desarrollar actividades de asesoria y apoyo a la gestion en relacion con el cobro prejudicial y judicial de las deudas que tienen con cardique los entes territoriales de neustara jurisdicion por conceptos de procentaje ambiental de los gravamenes de la propiedad inmueble y el cobro de lo adeudado por los entes territoriales a cardique por conceptos de compensaciones, daciones de pago prescripciones y otrso similares</t>
  </si>
  <si>
    <t>10 mESES</t>
  </si>
  <si>
    <t>Prestacion de servicios profesionales de un contador publico como apoyo y acopañamiento a la subdireccion de planeacion de la Corporacion autonoma regional del canal del dique</t>
  </si>
  <si>
    <t>Ramiro diaz</t>
  </si>
  <si>
    <t>CORPORACION AUTONOMA REGIONAL DEL CANAL DEL DIQUE</t>
  </si>
  <si>
    <t xml:space="preserve">MODIFICACION PLAN DE ADQUISICION </t>
  </si>
  <si>
    <t>MODIFICACION No 1 FEBRERO 08 DE 2019</t>
  </si>
  <si>
    <t>Valor Adicion</t>
  </si>
  <si>
    <t>10 Meses</t>
  </si>
  <si>
    <t>10  Mese</t>
  </si>
  <si>
    <t xml:space="preserve">  Arrendamiento de una valla publiciataria como estrategia de fortalecimiento institucional en capaña de promocion y prevencion del cuidado del medio ambiente.</t>
  </si>
  <si>
    <t>no</t>
  </si>
  <si>
    <t>Adquisiscion del servicio de seguridad integral eletronica para las areas de tesoreria, subdireccion administrativas y financiera, pasillos del primer piso y bloque de laboratorio, recuros humanos del la Corporacion Autonoma Regional del Cnala del Dique.</t>
  </si>
  <si>
    <t>Contratar las obras a ejecutar en la jurisdicion de la Corporacion Autonoma Regional del Canal del Dique, prevista como acciones operativas definidas por el plan de accion institucional dentro del programas PAI 01 Admin9stracion del Recursos Hidricos en sus proyectos PAI 01-01 Aguas Superficiales Continentales.</t>
  </si>
  <si>
    <t>Disminuye</t>
  </si>
  <si>
    <t>Aumenta</t>
  </si>
  <si>
    <t>Prestacion de servicios profesionales en materia de juridica apoyando a la secretaria general en las repuestas a los derechos de peticion y requerimientos de autoridades</t>
  </si>
  <si>
    <t>febrero</t>
  </si>
  <si>
    <t>Contratacion Directa</t>
  </si>
  <si>
    <t>Interventoria de la obras a ejecutar en la jurisdiccion de la Corporacion autonoma regional del canal del dique, prevista como acciones operativas definidas por el plan de acion institucional dentro del programa PA01  administracion del recurso hidrico en su proyecto  PAI 01-01 aguas superficiales continentales.</t>
  </si>
  <si>
    <t>Marzo</t>
  </si>
  <si>
    <t>Contratacion directa</t>
  </si>
  <si>
    <t>Anuar esfuerzos entre la Corporacion Autonoma Regional del Canal del Dique - CARDIQUE y el Municipio de Mahates para realizar actividades de mitigacion  frente  s los efectos de la temporada seca y posible ocurrencia del fenomeno del niño en el marco de lo previso en la ley 513 de 2012.</t>
  </si>
  <si>
    <t>2 Meses</t>
  </si>
  <si>
    <t>Anuar esfuerzos entre la Corporacion Autonoma Regional del Canal del Dique - CARDIQUE y el Municipio de San Estanislao de Kostka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</si>
  <si>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 Cordoba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</si>
  <si>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del Guamo para realizar actividades de mitigacion  frente  s los efectos de la temporada seca y posible ocurrencia del fenomeno del niño en el marco de lo previso en la ley 513 de 2012.</t>
  </si>
  <si>
    <t>Capacitación sobre validación de métodos de ensayo fisicoquímicos y microbiológicos, cálculo de incertidumbre y su aplicación a los métodos del laboratorio de calidad ambiental de CARDIQUE orientados al cumplimiento de la norma iso/iec 17025:2017</t>
  </si>
  <si>
    <t>Anuar esfuerzos entre la Corporacion Autonoma Regional del Canal del Dique - CARDIQUE y el Municipio de San Jacinto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</si>
  <si>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deVilla Nueva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</si>
  <si>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  Arroyo Hondo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</si>
  <si>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 Sopla Viento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</si>
  <si>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 Turbana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</si>
  <si>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 Santa Rosapara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</si>
  <si>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 Turbaco para realizar actividades de mitigacion  frente  s los efectos de la temporada seca y posible ocurrencia del fenomeno del niño en el marco de lo previso en la ley 513 de 2012.</t>
  </si>
  <si>
    <t>Anuar esfuerzos entre la Corporacion Autonoma Regional del Canal del Dique - CARDIQUE y el Municipio de Arjona para realizar actividades de mitigacion  frente  s los efectos de la temporada seca y posible ocurrencia del fenomeno del niño en el marco de lo previso en la ley 513 de 2012.</t>
  </si>
  <si>
    <t>9 Meses</t>
  </si>
  <si>
    <t>Abril</t>
  </si>
  <si>
    <t>Anuar esfuerzos entre la Corporacion Autonoma Regional del Canal del Dique - CARDIQUE y el Municipio de San Cristobal para realizar actividades de mitigacion  frente  s los efectos de la temporada seca y posible ocurrencia del fenomeno del niño en el marco de lo previso en la ley 513 de 2012.</t>
  </si>
  <si>
    <t>Mady Garcia</t>
  </si>
  <si>
    <t xml:space="preserve"> 3 Mese</t>
  </si>
  <si>
    <t>3 mese</t>
  </si>
  <si>
    <t>Capacitacion sobre estructura d ela norma ISO/IEC1725:2017  y formacion de auditores internos para el laboratorio de calidad ambiental de la Corporacion</t>
  </si>
  <si>
    <t>Anuar esfuerzos entre la Corporacion Autonoma Regional del Canal del Dique - CARDIQUE y el Municipio de San juan para realizar actividades de mitigacion  frente  s los efectos de la temporada seca y posible ocurrencia del fenomeno del niño en el marco de lo previso en la ley 513 de 2012.</t>
  </si>
  <si>
    <t>prestacion de servicios desarrollando actividades de apoyo en el area de contratacion de la secretaria general de la corporacion autonoma regional del canal del dique - cardique</t>
  </si>
  <si>
    <t>RUBRO PRESUPUESTAL</t>
  </si>
  <si>
    <t>3238 - 1 - 2 0 0 4 5 - 31</t>
  </si>
  <si>
    <t>3238 - 1 - 2 0 0 4 10 - 31</t>
  </si>
  <si>
    <t>3238 - 3 - 100 900 1 - 31</t>
  </si>
  <si>
    <t>3238 - 1 - 1 0 2 12 - 31</t>
  </si>
  <si>
    <t>Convenio de asociacion entre la Corporacion Autonoma Regional del Canal del Dique y una entidad sin animo de lucro para la actualizacion del plan estrategico formulado por cardique para la conservacion del manati e implementacion de campaña de educacion ambiental y sensibilizacion como estreategias de conservacion d e la especie en la jurisdicion</t>
  </si>
  <si>
    <t>Andres Gonzales</t>
  </si>
  <si>
    <t>3238 - 1 - 2 0 0 4 8 - 31</t>
  </si>
  <si>
    <t>3238 - 3 - 103 903 1 - 31</t>
  </si>
  <si>
    <t>3238 - 1 - 2 0 0 4 41 - 31</t>
  </si>
  <si>
    <t>3238 - 3 - 105 905 2 - 31</t>
  </si>
  <si>
    <t>3238 - 3 - 104 904 3 - 31</t>
  </si>
  <si>
    <t>6 y 69</t>
  </si>
  <si>
    <t>3 y 34</t>
  </si>
  <si>
    <t>3238 - 1 - 2 0 0 4 4 - 31</t>
  </si>
  <si>
    <t>3238 - 3 - 101 901 1 - 32</t>
  </si>
  <si>
    <t>5 Y 44</t>
  </si>
  <si>
    <t>3238 - 1 - 1 0 2 14 - 31</t>
  </si>
  <si>
    <t>3238 - 1 - 2 0 0 4 7 - 31</t>
  </si>
  <si>
    <t>3238 - 1 - 2 0 0 4 6 - 31</t>
  </si>
  <si>
    <t>9 y 365</t>
  </si>
  <si>
    <t>3238 - 1 - 2 0 0 4 11 - 31</t>
  </si>
  <si>
    <t>4 y 72</t>
  </si>
  <si>
    <t>PRESUPUESTO INICIAL</t>
  </si>
  <si>
    <t>RUBROS</t>
  </si>
  <si>
    <t>PRESUPUESTO</t>
  </si>
  <si>
    <t>MODIFICACIONES</t>
  </si>
  <si>
    <t>REDUCION</t>
  </si>
  <si>
    <t>CREDITO</t>
  </si>
  <si>
    <t>CONTRACREDITO</t>
  </si>
  <si>
    <t>GASTO DE FUNCIONAMIENTO</t>
  </si>
  <si>
    <t>GASTO DE INVERSION</t>
  </si>
  <si>
    <t>AGUAS SUPERFICIALES</t>
  </si>
  <si>
    <t>GESTION DE AGUAS SUBTERRANEAS</t>
  </si>
  <si>
    <t>AGUAS MARINO COSTERA</t>
  </si>
  <si>
    <t>RECUPERACION Y CONSERVACION DEL PARQUE NATURAL DISTRITAL CIENEGA DE LA VIRGEN</t>
  </si>
  <si>
    <t>USO Y MANEJO DEL BOSQUE</t>
  </si>
  <si>
    <t>USO Y MANEJO DE LA FAUNA SILVESTRE</t>
  </si>
  <si>
    <t>MANEJO DE RESIDUOS URBANOS</t>
  </si>
  <si>
    <t>IMPLEMENTACION DE PROCESOS PRODUCTIVOS Y MERCADO VERDES</t>
  </si>
  <si>
    <t>PLANEACION Y GESTION INTEGRAL DEL RIESGO</t>
  </si>
  <si>
    <t>LABORATORIO DE CALIDAD AMBIENTAL</t>
  </si>
  <si>
    <t>ARTICULACION SINA</t>
  </si>
  <si>
    <t>DESARROLLO CORPORATIVO</t>
  </si>
  <si>
    <t>GESTION DE PROYECTOS AMBENTALES</t>
  </si>
  <si>
    <t>CONSTRUCCION DE CULTURA AMBIENTAL</t>
  </si>
  <si>
    <t>SALDO FINAL</t>
  </si>
  <si>
    <t>PRESUPUESTO DE GASTO DE FUNCIONAMINETO E INVERSION  2019</t>
  </si>
  <si>
    <t>CUADRE</t>
  </si>
  <si>
    <t>PAA</t>
  </si>
  <si>
    <t>Apoyo a la Formulación de los POMCAS: “Directos al Caribe Sur - Ciénaga de la Virgen” y “Directos al Bajo Magdalena entre Plato y Calamar (Margen Izquierda - M.I.)”. (Consulta Previa)</t>
  </si>
  <si>
    <t>Apoyo la Formulación de los POMCAS: “La Mojana - Río Cauca (Liderado por Carsucre)” y el “Ajuste del POMCA Canal del Dique (Liderada por CRA). (Consulta Previa)</t>
  </si>
  <si>
    <t>Actualización del Plan de Manejo Ambiental de la Ciénaga de la Virgen</t>
  </si>
  <si>
    <t>Desarrollar anualmente cursos de Gestión Ambiental Participativa (Guardias Ambientales)</t>
  </si>
  <si>
    <t>digitalización archivo ubicado en la bodega, organización de 400 metros lineales, 3 milloes de folios</t>
  </si>
  <si>
    <t>prestación de servicios para la construcción e instalación de una arquitectura tecnologica de directorio activo y firewalla, para la protección de datos y los recursos de red - cumplimineto peti</t>
  </si>
  <si>
    <t>proyecto de actualización de las redes de equpos, hardware en los rack - cumplimineto peti</t>
  </si>
  <si>
    <t>adquisición e instalación de 60 licencias windows 10, 3 licencias corel draw 2018, 6 licencias auto cad 2019</t>
  </si>
  <si>
    <t>mantenimiento de planta telefonica, red de voz,  e instalación de 3 nuevos puntos + equipos telefonicos.</t>
  </si>
  <si>
    <t>Contratar el servicio mantenimiento y actualizacion de la red y acometida electrica de la Corporacion</t>
  </si>
  <si>
    <t>convenio especial de cooperaion cientifica y tecnologica entre la corporacion autonoma regional del canal del dique y la funcacion para el desarrollo empresarial del caribe- fundesar, para la implementacion de sistemas silvopastoriles como mecanismo de conversion y adaptacion tecnologica en predios afectados para la ganaderia tradicional en los municipios de el carmen de bolivar, san jacinto y cordoba de la jurisdicion de cardique</t>
  </si>
  <si>
    <t>prestacion de servicios para el apoyo de produccion audiovisual, devilgacion de mensaje institucionales de los diferentes programas proyectos y actividades de la corporacion autonoma regional del canal del dique - cadique a traves de un programa de television con sede en la region caribe de colombia</t>
  </si>
  <si>
    <t>abril</t>
  </si>
  <si>
    <t>7 mes</t>
  </si>
  <si>
    <t>menor cuantia</t>
  </si>
  <si>
    <t>minima cuantia</t>
  </si>
  <si>
    <t>contratacion directa</t>
  </si>
  <si>
    <t>Ramiro Diaz</t>
  </si>
  <si>
    <t>Benjamin difilipo</t>
  </si>
  <si>
    <t>Dory luz jimenes</t>
  </si>
  <si>
    <t>Yesid correa</t>
  </si>
  <si>
    <t>Sandra Paternina</t>
  </si>
  <si>
    <t>Sara Marin</t>
  </si>
  <si>
    <t>convenio de asociacion entre la corporacion Autonoma Regional del Canal del Dique y una entidad sin animo de lucro para anuar esfuerzo en la promocion de educacion  y cultura ambiental mediante procesos formativos y de sensibilizacion diferenciales a ciudadanos con enfoque en manejo y aprovechamiento de residuos solidos, prevencion de trafico ilegal d fauna silvetre y prevencion ante eventos climaticos extremos con la implementacion estrategicas ludico pedagixas articuladas en las tic en municipiso priorizados en las jurisdiccion de cardique</t>
  </si>
  <si>
    <t>Participacion en campeonato de microfutbol como jornada laboral de bienestar y recreacion para los funcionarios de la Corporacion Autonoma Regional del Canal del Dique</t>
  </si>
  <si>
    <t>Maria  Blanco</t>
  </si>
  <si>
    <t>Liliana Sanches</t>
  </si>
  <si>
    <t>Prestacion de serivicios profesionales consistentes en la capacitacion  en derecho disciplinario para los funcionarios d ela Corporacion Autonoma Regional del Canal del Dique - CARDIQUE, sobre nuevo codigo disciplinario  contenido en la ley 1952 d e2019</t>
  </si>
  <si>
    <t>2  Mese</t>
  </si>
  <si>
    <t>“Prestación de servicios para elaboración, diseño gráfico, socialización, divulgación del manual de identidad corporativa y entrega de materiales p.o.p.  De la corporación autónoma regional del canal del dique – cardique”</t>
  </si>
  <si>
    <t>Daniel Perez</t>
  </si>
  <si>
    <t>Prestacion de servicios de apoyo a la gestion  para contratar el portal web web www.politicaheroica. Co  y redes sociales politicas heroica, para divulgar los mensajes intitucionales y promover la participacion comunitaria  en los proyectos de educacion ambiental y participacion en la gestion de proyectos ambientales de la Corporacion</t>
  </si>
  <si>
    <t>Apoyo y acompañamiento a la entidad en el seguimiento del sistema de gestion de lña seguridad y salud en el trabajo ( SG-SST), asi como la prestacion de servicios profesionales en la medicion de habilidades y competencias laborales, en ela afrontamineto a la vida no laboral empresarial y clima organizacional de la Corporacion Autonoma Regional del Canal del Dique - CARDIQUE,  de conformidad con lo señalado en la ley.</t>
  </si>
  <si>
    <t>76121502 -77101604</t>
  </si>
  <si>
    <t>|</t>
  </si>
  <si>
    <t>Aportar información a los entes territoriales información sobre riesgo natuarles con énfasis en  fenómenos marino costero ( erosión, geotenia, diapirismo y ascenso del nivel del mar) para su incorporación en los Planes de Ordenamiento Territorial (POT).</t>
  </si>
  <si>
    <t>Instalación de una red de calidad de aire en el sitio priorizado de la campaña de 2016 (Resolución 610 de 2007).</t>
  </si>
  <si>
    <t>Prestacion de servicios profesionales consistente en el apoyo, asesoria y realizacion de actividades pertinentes para la convalidacion de las tabals de retencion documental, de acuwerdo a la ley 594 y decreto 1080 de 2015 del archivo general del nacion para la corporacion autonoma regional del canal del dique.</t>
  </si>
  <si>
    <t>Luis carreazo</t>
  </si>
  <si>
    <t>Luis Carreazo</t>
  </si>
  <si>
    <t>Valor Inicial</t>
  </si>
  <si>
    <t>Prestacion de servicios profesionales para la asesoria, apoyo y acompañamiento a un proceso de educacion ambiental para generar proceso de transformacion que incidan en el desarrollo individual y comunitario en la solucion de problemas ambiental en municipios d ela jurisdicion de cardique</t>
  </si>
  <si>
    <t>Contacion  Directa</t>
  </si>
  <si>
    <t>Maria Blanco</t>
  </si>
  <si>
    <t>5mes</t>
  </si>
  <si>
    <t>Mayo</t>
  </si>
  <si>
    <t>Prestacion de servicios profesional  del derecho desarrollando tareas de apoyo a la entidad en la revision de los documentos existente en la Corporacion en materia  de planes de ordenamiento territorial de los 21 municipios d ela jurisdiccion de cardique.</t>
  </si>
  <si>
    <t>Prestacion de servicios profesionales consistente en apoyo a la subdireccion de gestion ambiental, area de flora en temas relacionados con el sector florestal para la jurisdiccion d ela Corporacion Autonoma Regional del Canal del Dique</t>
  </si>
  <si>
    <t>MODIFICACION PLAN DE ADQUISICION</t>
  </si>
  <si>
    <t xml:space="preserve"> 2 Meses</t>
  </si>
  <si>
    <t>Adquirir poliza de seguros y proteccion para la vida o integridad fisica sobre un base temporal  renovable por años para los servidores publicos de la corporacion autonoma regional del canal del dique+C4729</t>
  </si>
  <si>
    <t>marzo</t>
  </si>
  <si>
    <t>prestacion de servicios profesionales para desarrollar estrategias de educacion ambiental orientadas a la creacion de una cultura  ambiental para el adecuado manejo de  los residuos solidos y la proteccion de los recursos naturales en la veredas de tierra baja y puerto rey del corregimiento de la boquilla y el corregimiento de santans en la isla de baru</t>
  </si>
  <si>
    <t>701317-771016-801016</t>
  </si>
  <si>
    <t>7  M eses</t>
  </si>
  <si>
    <r>
      <t>Elaboración de los estudios que permitan el acotamiento de la ronda hídrica y la formulación del plan de ordenamiento del recurso hídrico-porh de la ciénaga de la virgen y de los cuerpos de agua internos de Cartagena, departamento de bolívar</t>
    </r>
    <r>
      <rPr>
        <sz val="8"/>
        <color indexed="8"/>
        <rFont val="Arial"/>
        <family val="2"/>
      </rPr>
      <t>.</t>
    </r>
  </si>
  <si>
    <t>Concurso de Merito</t>
  </si>
  <si>
    <t>Elaboración de los estudios que permitan el acotamiento de la ronda hídrica y la formulación del plan de ordenamiento del recurso hídrico-porh de la ciénaga de la virgen y de los cuerpos de agua internos de Cartagena, departamento de bolívar.</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</si>
</sst>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quot;\ * #,##0_);_(&quot;$&quot;\ * \(#,##0\);_(&quot;$&quot;\ * &quot;-&quot;??_);_(@_)"/>
    <numFmt numFmtId="187" formatCode="&quot;$&quot;\ #,##0.00;[Red]&quot;$&quot;\ #,##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d\-m;@"/>
    <numFmt numFmtId="194" formatCode="d\-m\-yy;@"/>
    <numFmt numFmtId="195" formatCode="dd\-mm\-yy;@"/>
    <numFmt numFmtId="196" formatCode="mmm\-yyyy"/>
    <numFmt numFmtId="197" formatCode="#,##0;[Red]#,##0"/>
    <numFmt numFmtId="198" formatCode="#,##0.000"/>
    <numFmt numFmtId="199" formatCode="#,##0.0000"/>
    <numFmt numFmtId="200" formatCode="_(* #,##0.000_);_(* \(#,##0.000\);_(* &quot;-&quot;??_);_(@_)"/>
    <numFmt numFmtId="201" formatCode="_(* #,##0.0000_);_(* \(#,##0.0000\);_(* &quot;-&quot;??_);_(@_)"/>
    <numFmt numFmtId="202" formatCode="#,##0.0"/>
    <numFmt numFmtId="203" formatCode="[$-80A]dddd\,\ dd&quot; de &quot;mmmm&quot; de &quot;yyyy"/>
    <numFmt numFmtId="204" formatCode="&quot;$&quot;\ #,##0"/>
    <numFmt numFmtId="205" formatCode="&quot;$&quot;\ #,##0.0"/>
    <numFmt numFmtId="206" formatCode="&quot;$&quot;\ #,##0.00"/>
    <numFmt numFmtId="207" formatCode="[$-240A]dddd\,\ d\ &quot;de&quot;\ mmmm\ &quot;de&quot;\ yyyy"/>
    <numFmt numFmtId="208" formatCode="&quot;$&quot;#,##0"/>
    <numFmt numFmtId="209" formatCode="_(* #,##0.0_);_(* \(#,##0.0\);_(* &quot;-&quot;_);_(@_)"/>
    <numFmt numFmtId="210" formatCode="_(* #,##0.00_);_(* \(#,##0.00\);_(* &quot;-&quot;_);_(@_)"/>
    <numFmt numFmtId="211" formatCode="_(* #,##0.000_);_(* \(#,##0.000\);_(* &quot;-&quot;_);_(@_)"/>
    <numFmt numFmtId="212" formatCode="_(* #,##0.0000_);_(* \(#,##0.0000\);_(* &quot;-&quot;_);_(@_)"/>
    <numFmt numFmtId="213" formatCode="_(* #,##0.00000_);_(* \(#,##0.00000\);_(* &quot;-&quot;_);_(@_)"/>
    <numFmt numFmtId="214" formatCode="_(* #,##0.000000_);_(* \(#,##0.000000\);_(* &quot;-&quot;_);_(@_)"/>
    <numFmt numFmtId="215" formatCode="#,##0.00_);\-#,##0.00"/>
    <numFmt numFmtId="216" formatCode="[$$-240A]\ #,##0"/>
    <numFmt numFmtId="217" formatCode="d/mm/yyyy"/>
    <numFmt numFmtId="218" formatCode="dd&quot;/&quot;mm&quot;/&quot;yyyy"/>
    <numFmt numFmtId="219" formatCode="#,##0.00_ ;\-#,##0.00\ "/>
    <numFmt numFmtId="220" formatCode="_(&quot;$&quot;\ * #,##0.0_);_(&quot;$&quot;\ * \(#,##0.0\);_(&quot;$&quot;\ * &quot;-&quot;_);_(@_)"/>
    <numFmt numFmtId="221" formatCode="_(&quot;$&quot;\ * #,##0.00_);_(&quot;$&quot;\ * \(#,##0.00\);_(&quot;$&quot;\ * &quot;-&quot;_);_(@_)"/>
  </numFmts>
  <fonts count="82">
    <font>
      <sz val="11"/>
      <color theme="1"/>
      <name val="Calibri"/>
      <family val="2"/>
    </font>
    <font>
      <sz val="11"/>
      <color indexed="8"/>
      <name val="Calibri"/>
      <family val="2"/>
    </font>
    <font>
      <sz val="10"/>
      <color indexed="8"/>
      <name val="Arial Narrow"/>
      <family val="2"/>
    </font>
    <font>
      <sz val="10"/>
      <name val="Arial Narrow"/>
      <family val="2"/>
    </font>
    <font>
      <sz val="10"/>
      <color indexed="10"/>
      <name val="Arial Narrow"/>
      <family val="2"/>
    </font>
    <font>
      <b/>
      <sz val="10"/>
      <name val="Arial Narrow"/>
      <family val="2"/>
    </font>
    <font>
      <u val="single"/>
      <sz val="10"/>
      <name val="Arial Narrow"/>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1"/>
      <color indexed="8"/>
      <name val="Arial"/>
      <family val="2"/>
    </font>
    <font>
      <sz val="11"/>
      <color indexed="63"/>
      <name val="Tahoma"/>
      <family val="2"/>
    </font>
    <font>
      <u val="single"/>
      <sz val="10"/>
      <color indexed="12"/>
      <name val="Arial Narrow"/>
      <family val="2"/>
    </font>
    <font>
      <sz val="10"/>
      <color indexed="63"/>
      <name val="Arial Narrow"/>
      <family val="2"/>
    </font>
    <font>
      <b/>
      <sz val="10"/>
      <color indexed="8"/>
      <name val="Arial Narrow"/>
      <family val="2"/>
    </font>
    <font>
      <sz val="12"/>
      <color indexed="8"/>
      <name val="Calibri"/>
      <family val="2"/>
    </font>
    <font>
      <b/>
      <sz val="10"/>
      <color indexed="10"/>
      <name val="Arial Narrow"/>
      <family val="2"/>
    </font>
    <font>
      <sz val="11"/>
      <color indexed="8"/>
      <name val="Arial Narrow"/>
      <family val="2"/>
    </font>
    <font>
      <b/>
      <sz val="11"/>
      <color indexed="8"/>
      <name val="Arial Narrow"/>
      <family val="2"/>
    </font>
    <font>
      <b/>
      <i/>
      <sz val="11"/>
      <color indexed="8"/>
      <name val="Arial Narrow"/>
      <family val="2"/>
    </font>
    <font>
      <sz val="10"/>
      <color indexed="29"/>
      <name val="Arial Narrow"/>
      <family val="2"/>
    </font>
    <font>
      <sz val="10"/>
      <color indexed="29"/>
      <name val="Calibri"/>
      <family val="2"/>
    </font>
    <font>
      <sz val="11"/>
      <color indexed="29"/>
      <name val="Calibri"/>
      <family val="2"/>
    </font>
    <font>
      <b/>
      <sz val="10"/>
      <color indexed="8"/>
      <name val="Calibri"/>
      <family val="2"/>
    </font>
    <font>
      <sz val="11"/>
      <color indexed="8"/>
      <name val="Arial"/>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theme="1"/>
      <name val="Calibri"/>
      <family val="2"/>
    </font>
    <font>
      <b/>
      <sz val="11"/>
      <color rgb="FF000000"/>
      <name val="Arial"/>
      <family val="2"/>
    </font>
    <font>
      <sz val="11"/>
      <color rgb="FF333333"/>
      <name val="Tahoma"/>
      <family val="2"/>
    </font>
    <font>
      <u val="single"/>
      <sz val="10"/>
      <color theme="10"/>
      <name val="Arial Narrow"/>
      <family val="2"/>
    </font>
    <font>
      <sz val="10"/>
      <color rgb="FF000000"/>
      <name val="Arial Narrow"/>
      <family val="2"/>
    </font>
    <font>
      <sz val="10"/>
      <color rgb="FF333333"/>
      <name val="Arial Narrow"/>
      <family val="2"/>
    </font>
    <font>
      <b/>
      <sz val="10"/>
      <color theme="1"/>
      <name val="Arial Narrow"/>
      <family val="2"/>
    </font>
    <font>
      <sz val="12"/>
      <color theme="1"/>
      <name val="Calibri"/>
      <family val="2"/>
    </font>
    <font>
      <b/>
      <sz val="10"/>
      <color rgb="FFFF0000"/>
      <name val="Arial Narrow"/>
      <family val="2"/>
    </font>
    <font>
      <sz val="11"/>
      <color theme="1"/>
      <name val="Arial Narrow"/>
      <family val="2"/>
    </font>
    <font>
      <b/>
      <sz val="11"/>
      <color theme="1"/>
      <name val="Arial Narrow"/>
      <family val="2"/>
    </font>
    <font>
      <b/>
      <i/>
      <sz val="11"/>
      <color theme="1"/>
      <name val="Arial Narrow"/>
      <family val="2"/>
    </font>
    <font>
      <b/>
      <sz val="10"/>
      <color rgb="FF000000"/>
      <name val="Arial Narrow"/>
      <family val="2"/>
    </font>
    <font>
      <sz val="10"/>
      <color theme="5" tint="0.39998000860214233"/>
      <name val="Arial Narrow"/>
      <family val="2"/>
    </font>
    <font>
      <sz val="10"/>
      <color theme="5" tint="0.39998000860214233"/>
      <name val="Calibri"/>
      <family val="2"/>
    </font>
    <font>
      <sz val="11"/>
      <color theme="5" tint="0.39998000860214233"/>
      <name val="Calibri"/>
      <family val="2"/>
    </font>
    <font>
      <sz val="11"/>
      <color rgb="FF000000"/>
      <name val="Arial"/>
      <family val="2"/>
    </font>
    <font>
      <sz val="10"/>
      <color rgb="FF000000"/>
      <name val="Arial"/>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style="double"/>
    </border>
    <border>
      <left style="medium"/>
      <right style="medium"/>
      <top>
        <color indexed="63"/>
      </top>
      <bottom style="double"/>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double"/>
    </border>
    <border>
      <left style="medium"/>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502">
    <xf numFmtId="0" fontId="0" fillId="0" borderId="0" xfId="0" applyFont="1" applyAlignment="1">
      <alignment/>
    </xf>
    <xf numFmtId="3" fontId="3" fillId="0" borderId="10" xfId="0" applyNumberFormat="1" applyFont="1" applyFill="1" applyBorder="1" applyAlignment="1">
      <alignment horizontal="center" vertical="center" wrapText="1"/>
    </xf>
    <xf numFmtId="0" fontId="62" fillId="0" borderId="10" xfId="39" applyFont="1" applyFill="1" applyBorder="1" applyAlignment="1">
      <alignment horizontal="center" vertical="center" wrapText="1"/>
    </xf>
    <xf numFmtId="3" fontId="62" fillId="0" borderId="10" xfId="0" applyNumberFormat="1" applyFont="1" applyFill="1" applyBorder="1" applyAlignment="1">
      <alignment horizontal="center" vertical="center" wrapText="1"/>
    </xf>
    <xf numFmtId="3" fontId="62" fillId="0" borderId="10" xfId="39" applyNumberFormat="1" applyFont="1" applyFill="1" applyBorder="1" applyAlignment="1">
      <alignment horizontal="center" vertical="center" wrapText="1"/>
    </xf>
    <xf numFmtId="0" fontId="63" fillId="0" borderId="0" xfId="0" applyFont="1" applyFill="1" applyAlignment="1">
      <alignment wrapText="1"/>
    </xf>
    <xf numFmtId="3" fontId="62" fillId="0" borderId="11" xfId="0" applyNumberFormat="1" applyFont="1" applyFill="1" applyBorder="1" applyAlignment="1">
      <alignment horizontal="center" vertical="center" wrapText="1"/>
    </xf>
    <xf numFmtId="0" fontId="62" fillId="0" borderId="11" xfId="39" applyFont="1" applyFill="1" applyBorder="1" applyAlignment="1">
      <alignment horizontal="center" vertical="center" wrapText="1"/>
    </xf>
    <xf numFmtId="3" fontId="62" fillId="0" borderId="11" xfId="39"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3" fontId="63"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3" fontId="0" fillId="0" borderId="0" xfId="0" applyNumberFormat="1" applyFont="1" applyFill="1" applyAlignment="1">
      <alignment horizontal="right" wrapText="1"/>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0" fillId="0" borderId="0" xfId="0" applyFill="1" applyAlignment="1">
      <alignment wrapText="1"/>
    </xf>
    <xf numFmtId="14" fontId="62" fillId="0" borderId="11" xfId="0" applyNumberFormat="1"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0" fontId="62" fillId="0" borderId="10" xfId="0" applyFont="1" applyFill="1" applyBorder="1" applyAlignment="1">
      <alignment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3" fontId="62"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62"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63" fillId="0" borderId="0" xfId="0" applyFont="1" applyFill="1" applyAlignment="1">
      <alignment horizontal="right" wrapText="1"/>
    </xf>
    <xf numFmtId="0" fontId="0" fillId="0" borderId="0" xfId="0" applyFill="1" applyAlignment="1">
      <alignment horizontal="right" wrapText="1"/>
    </xf>
    <xf numFmtId="0" fontId="0" fillId="0" borderId="0" xfId="0" applyFill="1" applyAlignment="1">
      <alignment horizontal="center" vertical="center" wrapText="1"/>
    </xf>
    <xf numFmtId="0" fontId="0" fillId="0" borderId="0" xfId="0" applyFill="1" applyAlignment="1">
      <alignment horizontal="right" vertical="center" wrapText="1"/>
    </xf>
    <xf numFmtId="0" fontId="62" fillId="0" borderId="14" xfId="0" applyNumberFormat="1" applyFont="1" applyFill="1" applyBorder="1" applyAlignment="1">
      <alignment horizontal="center" wrapText="1"/>
    </xf>
    <xf numFmtId="0" fontId="62" fillId="0" borderId="15" xfId="0" applyFont="1" applyFill="1" applyBorder="1" applyAlignment="1">
      <alignment horizontal="center" vertical="center" wrapText="1"/>
    </xf>
    <xf numFmtId="0" fontId="62" fillId="0" borderId="16" xfId="0" applyNumberFormat="1" applyFont="1" applyFill="1" applyBorder="1" applyAlignment="1">
      <alignment horizontal="center" wrapText="1"/>
    </xf>
    <xf numFmtId="0" fontId="62" fillId="0" borderId="17" xfId="0" applyFont="1" applyFill="1" applyBorder="1" applyAlignment="1">
      <alignment horizontal="center" vertical="center" wrapText="1"/>
    </xf>
    <xf numFmtId="0" fontId="64" fillId="0" borderId="0" xfId="0" applyFont="1" applyFill="1" applyAlignment="1">
      <alignment horizontal="justify" wrapText="1"/>
    </xf>
    <xf numFmtId="0" fontId="62" fillId="0" borderId="17" xfId="0" applyFont="1" applyFill="1" applyBorder="1" applyAlignment="1" quotePrefix="1">
      <alignment horizontal="center" vertical="center" wrapText="1"/>
    </xf>
    <xf numFmtId="0" fontId="65" fillId="0" borderId="0" xfId="0" applyFont="1" applyFill="1" applyAlignment="1">
      <alignment horizontal="justify" wrapText="1"/>
    </xf>
    <xf numFmtId="0" fontId="66" fillId="0" borderId="17" xfId="46" applyFont="1" applyFill="1" applyBorder="1" applyAlignment="1">
      <alignment horizontal="center" vertical="center" wrapText="1"/>
    </xf>
    <xf numFmtId="0" fontId="0" fillId="0" borderId="0" xfId="0" applyFont="1" applyFill="1" applyAlignment="1">
      <alignment horizontal="justify" wrapText="1"/>
    </xf>
    <xf numFmtId="0" fontId="62" fillId="0" borderId="16" xfId="0" applyNumberFormat="1"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8" fillId="0" borderId="17" xfId="0" applyFont="1" applyFill="1" applyBorder="1" applyAlignment="1">
      <alignment horizontal="center" vertical="center" wrapText="1"/>
    </xf>
    <xf numFmtId="43" fontId="0" fillId="0" borderId="0" xfId="0" applyNumberFormat="1" applyFont="1" applyFill="1" applyAlignment="1">
      <alignment wrapText="1"/>
    </xf>
    <xf numFmtId="0" fontId="62" fillId="0" borderId="1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9" xfId="0" applyFont="1" applyFill="1" applyBorder="1" applyAlignment="1">
      <alignment horizontal="center" vertical="center" wrapText="1"/>
    </xf>
    <xf numFmtId="3" fontId="0" fillId="0" borderId="0" xfId="0" applyNumberFormat="1" applyFill="1" applyAlignment="1">
      <alignment wrapText="1"/>
    </xf>
    <xf numFmtId="208" fontId="67" fillId="0" borderId="17" xfId="0" applyNumberFormat="1" applyFont="1" applyFill="1" applyBorder="1" applyAlignment="1">
      <alignment horizontal="center" vertical="center" wrapText="1"/>
    </xf>
    <xf numFmtId="3" fontId="0" fillId="0" borderId="0" xfId="0" applyNumberFormat="1" applyFont="1" applyFill="1" applyAlignment="1">
      <alignment horizontal="right" vertical="center" wrapText="1"/>
    </xf>
    <xf numFmtId="208" fontId="68" fillId="0" borderId="17" xfId="0" applyNumberFormat="1" applyFont="1" applyFill="1" applyBorder="1" applyAlignment="1">
      <alignment horizontal="center" vertical="center" wrapText="1"/>
    </xf>
    <xf numFmtId="3" fontId="0" fillId="0" borderId="0" xfId="0" applyNumberFormat="1" applyFont="1" applyFill="1" applyAlignment="1">
      <alignment horizontal="center" vertical="center" wrapText="1"/>
    </xf>
    <xf numFmtId="208" fontId="62" fillId="0" borderId="17" xfId="0" applyNumberFormat="1" applyFont="1" applyFill="1" applyBorder="1" applyAlignment="1">
      <alignment horizontal="center" vertical="center" wrapText="1"/>
    </xf>
    <xf numFmtId="3" fontId="61" fillId="0" borderId="0" xfId="0" applyNumberFormat="1" applyFont="1" applyFill="1" applyAlignment="1">
      <alignment wrapText="1"/>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23" xfId="0" applyNumberFormat="1" applyFont="1" applyFill="1" applyBorder="1" applyAlignment="1">
      <alignment horizontal="center" wrapText="1"/>
    </xf>
    <xf numFmtId="14" fontId="62" fillId="0" borderId="24" xfId="0" applyNumberFormat="1" applyFont="1" applyFill="1" applyBorder="1" applyAlignment="1">
      <alignment horizontal="center" vertical="center" wrapText="1"/>
    </xf>
    <xf numFmtId="3" fontId="0" fillId="0" borderId="0" xfId="0" applyNumberFormat="1" applyFont="1" applyFill="1" applyAlignment="1">
      <alignment wrapText="1"/>
    </xf>
    <xf numFmtId="0" fontId="0" fillId="0" borderId="0" xfId="0" applyFill="1" applyAlignment="1">
      <alignment horizontal="center" wrapText="1"/>
    </xf>
    <xf numFmtId="0" fontId="0" fillId="0" borderId="0" xfId="0" applyNumberFormat="1" applyFont="1" applyFill="1" applyAlignment="1">
      <alignment horizontal="center" wrapText="1"/>
    </xf>
    <xf numFmtId="0" fontId="0" fillId="0" borderId="0" xfId="0" applyFont="1" applyFill="1" applyAlignment="1">
      <alignment horizontal="right" wrapText="1"/>
    </xf>
    <xf numFmtId="0" fontId="69" fillId="0" borderId="25" xfId="39" applyNumberFormat="1" applyFont="1" applyFill="1" applyBorder="1" applyAlignment="1">
      <alignment horizontal="center" vertical="center" wrapText="1"/>
    </xf>
    <xf numFmtId="0" fontId="69" fillId="0" borderId="26" xfId="39" applyFont="1" applyFill="1" applyBorder="1" applyAlignment="1">
      <alignment horizontal="center" vertical="center" wrapText="1"/>
    </xf>
    <xf numFmtId="0" fontId="69" fillId="0" borderId="27" xfId="39"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2" fillId="0" borderId="10" xfId="39" applyNumberFormat="1" applyFont="1" applyFill="1" applyBorder="1" applyAlignment="1">
      <alignment horizontal="center" vertical="center" wrapText="1"/>
    </xf>
    <xf numFmtId="0" fontId="62" fillId="0" borderId="10" xfId="49" applyNumberFormat="1" applyFont="1" applyFill="1" applyBorder="1" applyAlignment="1">
      <alignment horizontal="center" vertical="center" wrapText="1"/>
    </xf>
    <xf numFmtId="0" fontId="62" fillId="0" borderId="11" xfId="0" applyFont="1" applyFill="1" applyBorder="1" applyAlignment="1">
      <alignment vertical="center" wrapText="1"/>
    </xf>
    <xf numFmtId="0" fontId="3" fillId="0" borderId="28" xfId="0" applyFont="1" applyFill="1" applyBorder="1" applyAlignment="1">
      <alignment horizontal="left" vertical="center" wrapText="1"/>
    </xf>
    <xf numFmtId="0" fontId="62" fillId="0" borderId="12" xfId="0" applyNumberFormat="1" applyFont="1" applyFill="1" applyBorder="1" applyAlignment="1">
      <alignment vertical="center" wrapText="1"/>
    </xf>
    <xf numFmtId="0" fontId="62" fillId="0" borderId="11" xfId="0" applyNumberFormat="1" applyFont="1" applyFill="1" applyBorder="1" applyAlignment="1">
      <alignment vertical="center" wrapText="1"/>
    </xf>
    <xf numFmtId="0" fontId="62" fillId="0" borderId="10" xfId="0" applyNumberFormat="1" applyFont="1" applyFill="1" applyBorder="1" applyAlignment="1">
      <alignment vertical="center" wrapText="1"/>
    </xf>
    <xf numFmtId="0" fontId="62" fillId="0" borderId="13" xfId="0" applyFont="1" applyFill="1" applyBorder="1" applyAlignment="1">
      <alignment vertical="center" wrapText="1"/>
    </xf>
    <xf numFmtId="0" fontId="3" fillId="0" borderId="12" xfId="0" applyFont="1" applyFill="1" applyBorder="1" applyAlignment="1">
      <alignment horizontal="justify" vertical="center"/>
    </xf>
    <xf numFmtId="0" fontId="3" fillId="0" borderId="10" xfId="0" applyFont="1" applyFill="1" applyBorder="1" applyAlignment="1">
      <alignment horizontal="justify" vertical="center"/>
    </xf>
    <xf numFmtId="0" fontId="3"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28" xfId="0" applyFont="1" applyFill="1" applyBorder="1" applyAlignment="1">
      <alignment vertical="center" wrapText="1"/>
    </xf>
    <xf numFmtId="0" fontId="62" fillId="0" borderId="12" xfId="0" applyFont="1" applyFill="1" applyBorder="1" applyAlignment="1">
      <alignment horizontal="left" vertical="center" wrapText="1"/>
    </xf>
    <xf numFmtId="0" fontId="6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62" fillId="0" borderId="10" xfId="39" applyFont="1" applyFill="1" applyBorder="1" applyAlignment="1">
      <alignment vertical="center" wrapText="1"/>
    </xf>
    <xf numFmtId="0" fontId="3" fillId="0" borderId="10" xfId="39"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62" fillId="0" borderId="28" xfId="0" applyFont="1" applyFill="1" applyBorder="1" applyAlignment="1">
      <alignment vertical="center" wrapText="1"/>
    </xf>
    <xf numFmtId="0" fontId="62" fillId="0" borderId="12" xfId="0" applyFont="1" applyFill="1" applyBorder="1" applyAlignment="1">
      <alignment vertical="center" wrapText="1"/>
    </xf>
    <xf numFmtId="0" fontId="62" fillId="0" borderId="28" xfId="0" applyFont="1" applyFill="1" applyBorder="1" applyAlignment="1">
      <alignment horizontal="justify" vertical="center" wrapText="1"/>
    </xf>
    <xf numFmtId="0" fontId="62" fillId="0" borderId="13" xfId="0" applyFont="1" applyFill="1" applyBorder="1" applyAlignment="1">
      <alignment horizontal="justify" vertical="center" wrapText="1"/>
    </xf>
    <xf numFmtId="0" fontId="62" fillId="0" borderId="10" xfId="0" applyFont="1" applyFill="1" applyBorder="1" applyAlignment="1">
      <alignment vertical="top" wrapText="1"/>
    </xf>
    <xf numFmtId="0" fontId="62" fillId="0" borderId="10" xfId="0" applyNumberFormat="1" applyFont="1" applyFill="1" applyBorder="1" applyAlignment="1">
      <alignment horizontal="center" vertical="center"/>
    </xf>
    <xf numFmtId="0" fontId="62" fillId="0" borderId="0" xfId="0" applyFont="1" applyFill="1" applyAlignment="1">
      <alignment vertical="center" wrapText="1"/>
    </xf>
    <xf numFmtId="0" fontId="3" fillId="0" borderId="10" xfId="0" applyFont="1" applyFill="1" applyBorder="1" applyAlignment="1">
      <alignment wrapText="1"/>
    </xf>
    <xf numFmtId="0" fontId="62" fillId="0" borderId="10" xfId="0" applyFont="1" applyFill="1" applyBorder="1" applyAlignment="1">
      <alignment horizontal="left" vertical="top" wrapText="1"/>
    </xf>
    <xf numFmtId="194" fontId="3" fillId="0" borderId="10" xfId="0" applyNumberFormat="1" applyFont="1" applyFill="1" applyBorder="1" applyAlignment="1">
      <alignment horizontal="center" vertical="center" wrapText="1"/>
    </xf>
    <xf numFmtId="194" fontId="3" fillId="0" borderId="13" xfId="0" applyNumberFormat="1" applyFont="1" applyFill="1" applyBorder="1" applyAlignment="1">
      <alignment horizontal="center" vertical="center" wrapText="1"/>
    </xf>
    <xf numFmtId="0" fontId="0" fillId="0" borderId="14" xfId="39" applyNumberFormat="1" applyFont="1" applyFill="1" applyBorder="1" applyAlignment="1">
      <alignment horizontal="center" vertical="center" wrapText="1"/>
    </xf>
    <xf numFmtId="0" fontId="0" fillId="0" borderId="12" xfId="39" applyFont="1" applyFill="1" applyBorder="1" applyAlignment="1">
      <alignment vertical="center" wrapText="1"/>
    </xf>
    <xf numFmtId="0" fontId="0" fillId="0" borderId="15" xfId="39" applyFont="1" applyFill="1" applyBorder="1" applyAlignment="1">
      <alignment vertical="center" wrapText="1"/>
    </xf>
    <xf numFmtId="185" fontId="0" fillId="0" borderId="0" xfId="49" applyFont="1" applyFill="1" applyAlignment="1">
      <alignment horizontal="center" wrapText="1"/>
    </xf>
    <xf numFmtId="3" fontId="0" fillId="0" borderId="0" xfId="0" applyNumberFormat="1" applyFill="1" applyAlignment="1">
      <alignment horizontal="right" wrapText="1"/>
    </xf>
    <xf numFmtId="0" fontId="0" fillId="0" borderId="0" xfId="0" applyFont="1" applyFill="1" applyAlignment="1">
      <alignment vertical="center" wrapText="1"/>
    </xf>
    <xf numFmtId="0" fontId="0" fillId="0" borderId="10" xfId="0" applyNumberFormat="1" applyFont="1" applyFill="1" applyBorder="1" applyAlignment="1">
      <alignment horizontal="center" wrapText="1"/>
    </xf>
    <xf numFmtId="0" fontId="0" fillId="0" borderId="10" xfId="0" applyFont="1" applyFill="1" applyBorder="1" applyAlignment="1">
      <alignment wrapText="1"/>
    </xf>
    <xf numFmtId="171" fontId="0" fillId="0" borderId="0" xfId="0" applyNumberFormat="1" applyFont="1" applyFill="1" applyAlignment="1">
      <alignment horizontal="center" wrapText="1"/>
    </xf>
    <xf numFmtId="185" fontId="0" fillId="0" borderId="0" xfId="49" applyFont="1" applyFill="1" applyAlignment="1">
      <alignment wrapText="1"/>
    </xf>
    <xf numFmtId="0" fontId="63" fillId="0" borderId="0" xfId="0" applyNumberFormat="1" applyFont="1" applyFill="1" applyAlignment="1">
      <alignment horizontal="center" wrapText="1"/>
    </xf>
    <xf numFmtId="0" fontId="70" fillId="0" borderId="0" xfId="0" applyFont="1" applyFill="1" applyAlignment="1">
      <alignment wrapText="1"/>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vertical="center" wrapText="1"/>
    </xf>
    <xf numFmtId="183" fontId="63" fillId="0" borderId="0" xfId="50" applyFont="1" applyFill="1" applyAlignment="1">
      <alignment wrapText="1"/>
    </xf>
    <xf numFmtId="0" fontId="3" fillId="33" borderId="10" xfId="0" applyFont="1" applyFill="1" applyBorder="1" applyAlignment="1">
      <alignment horizontal="left" vertical="center" wrapText="1"/>
    </xf>
    <xf numFmtId="0" fontId="62" fillId="33" borderId="10" xfId="39" applyFont="1" applyFill="1" applyBorder="1" applyAlignment="1">
      <alignment horizontal="center" vertical="center" wrapText="1"/>
    </xf>
    <xf numFmtId="3" fontId="62" fillId="33" borderId="10" xfId="0" applyNumberFormat="1" applyFont="1" applyFill="1" applyBorder="1" applyAlignment="1">
      <alignment horizontal="center" vertical="center" wrapText="1"/>
    </xf>
    <xf numFmtId="3" fontId="62" fillId="33" borderId="10" xfId="39" applyNumberFormat="1"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0" fillId="0" borderId="0" xfId="0" applyFont="1" applyFill="1" applyAlignment="1">
      <alignment horizontal="center" vertical="center" wrapText="1"/>
    </xf>
    <xf numFmtId="0" fontId="62" fillId="0" borderId="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183" fontId="62" fillId="0" borderId="10" xfId="5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39" applyFont="1" applyFill="1" applyBorder="1" applyAlignment="1">
      <alignment horizontal="center" vertical="center" wrapText="1"/>
    </xf>
    <xf numFmtId="183" fontId="3" fillId="0" borderId="10" xfId="5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33" borderId="10" xfId="39" applyNumberFormat="1" applyFont="1" applyFill="1" applyBorder="1" applyAlignment="1">
      <alignment horizontal="center" vertical="center" wrapText="1"/>
    </xf>
    <xf numFmtId="0" fontId="62" fillId="33" borderId="10" xfId="0" applyFont="1" applyFill="1" applyBorder="1" applyAlignment="1">
      <alignment horizontal="justify" vertical="center" wrapText="1"/>
    </xf>
    <xf numFmtId="210" fontId="62" fillId="0" borderId="10" xfId="50" applyNumberFormat="1" applyFont="1" applyFill="1" applyBorder="1" applyAlignment="1">
      <alignment horizontal="center" vertical="center" wrapText="1"/>
    </xf>
    <xf numFmtId="183" fontId="3" fillId="0" borderId="10" xfId="50" applyNumberFormat="1" applyFont="1" applyFill="1" applyBorder="1" applyAlignment="1">
      <alignment horizontal="center" vertical="center" wrapText="1"/>
    </xf>
    <xf numFmtId="183" fontId="63" fillId="0" borderId="10" xfId="50" applyFont="1" applyFill="1" applyBorder="1" applyAlignment="1">
      <alignment horizontal="center" vertical="center" wrapText="1"/>
    </xf>
    <xf numFmtId="183" fontId="63" fillId="0" borderId="10" xfId="50" applyFont="1" applyFill="1" applyBorder="1" applyAlignment="1">
      <alignment vertical="center" wrapText="1"/>
    </xf>
    <xf numFmtId="183" fontId="63" fillId="0" borderId="0" xfId="0" applyNumberFormat="1" applyFont="1" applyFill="1" applyAlignment="1">
      <alignment wrapText="1"/>
    </xf>
    <xf numFmtId="0" fontId="69" fillId="0" borderId="10" xfId="39" applyNumberFormat="1" applyFont="1" applyFill="1" applyBorder="1" applyAlignment="1">
      <alignment horizontal="center" vertical="center" wrapText="1"/>
    </xf>
    <xf numFmtId="0" fontId="69" fillId="0" borderId="10" xfId="39" applyFont="1" applyFill="1" applyBorder="1" applyAlignment="1">
      <alignment horizontal="center" vertical="center" wrapText="1"/>
    </xf>
    <xf numFmtId="0" fontId="62" fillId="33" borderId="10" xfId="0" applyNumberFormat="1" applyFont="1" applyFill="1" applyBorder="1" applyAlignment="1">
      <alignment horizontal="center" vertical="center"/>
    </xf>
    <xf numFmtId="0" fontId="62" fillId="34" borderId="10" xfId="0" applyNumberFormat="1" applyFont="1" applyFill="1" applyBorder="1" applyAlignment="1">
      <alignment horizontal="center" vertical="center" wrapText="1"/>
    </xf>
    <xf numFmtId="0" fontId="62" fillId="34" borderId="10" xfId="0" applyFont="1" applyFill="1" applyBorder="1" applyAlignment="1">
      <alignment vertical="center" wrapText="1"/>
    </xf>
    <xf numFmtId="0" fontId="62" fillId="34" borderId="10" xfId="0" applyFont="1" applyFill="1" applyBorder="1" applyAlignment="1">
      <alignment horizontal="center" vertical="center" wrapText="1"/>
    </xf>
    <xf numFmtId="0" fontId="62" fillId="34" borderId="10" xfId="39" applyFont="1" applyFill="1" applyBorder="1" applyAlignment="1">
      <alignment horizontal="center" vertical="center" wrapText="1"/>
    </xf>
    <xf numFmtId="3" fontId="62" fillId="34" borderId="10" xfId="0" applyNumberFormat="1" applyFont="1" applyFill="1" applyBorder="1" applyAlignment="1">
      <alignment horizontal="center" vertical="center" wrapText="1"/>
    </xf>
    <xf numFmtId="3" fontId="62" fillId="34" borderId="10" xfId="39" applyNumberFormat="1" applyFont="1" applyFill="1" applyBorder="1" applyAlignment="1">
      <alignment horizontal="center" vertical="center" wrapText="1"/>
    </xf>
    <xf numFmtId="0" fontId="3" fillId="33" borderId="10" xfId="0" applyFont="1" applyFill="1" applyBorder="1" applyAlignment="1">
      <alignment vertical="top" wrapText="1"/>
    </xf>
    <xf numFmtId="0" fontId="62" fillId="33" borderId="10" xfId="39" applyNumberFormat="1" applyFont="1" applyFill="1" applyBorder="1" applyAlignment="1">
      <alignment horizontal="center" vertical="center" wrapText="1"/>
    </xf>
    <xf numFmtId="0" fontId="69" fillId="0" borderId="29" xfId="39" applyFont="1" applyFill="1" applyBorder="1" applyAlignment="1">
      <alignment horizontal="center" vertical="center" wrapText="1"/>
    </xf>
    <xf numFmtId="0" fontId="69" fillId="0" borderId="30" xfId="39" applyFont="1" applyFill="1" applyBorder="1" applyAlignment="1">
      <alignment horizontal="center" vertical="center" wrapText="1"/>
    </xf>
    <xf numFmtId="0" fontId="69" fillId="12" borderId="29" xfId="39" applyFont="1" applyFill="1" applyBorder="1" applyAlignment="1">
      <alignment horizontal="center" vertical="center" wrapText="1"/>
    </xf>
    <xf numFmtId="0" fontId="71" fillId="12" borderId="29" xfId="39" applyFont="1" applyFill="1" applyBorder="1" applyAlignment="1">
      <alignment horizontal="center" vertical="center" wrapText="1"/>
    </xf>
    <xf numFmtId="0" fontId="69" fillId="12" borderId="30" xfId="39" applyFont="1" applyFill="1" applyBorder="1" applyAlignment="1">
      <alignment horizontal="center" vertical="center" wrapText="1"/>
    </xf>
    <xf numFmtId="216" fontId="69" fillId="12" borderId="29" xfId="39" applyNumberFormat="1" applyFont="1" applyFill="1" applyBorder="1" applyAlignment="1">
      <alignment horizontal="center" vertical="center" wrapText="1"/>
    </xf>
    <xf numFmtId="0" fontId="62" fillId="35" borderId="10" xfId="0" applyNumberFormat="1" applyFont="1" applyFill="1" applyBorder="1" applyAlignment="1">
      <alignment horizontal="center" vertical="center" wrapText="1"/>
    </xf>
    <xf numFmtId="0" fontId="62" fillId="35" borderId="10" xfId="39" applyFont="1" applyFill="1" applyBorder="1" applyAlignment="1">
      <alignment horizontal="center" vertical="center" wrapText="1"/>
    </xf>
    <xf numFmtId="3" fontId="62" fillId="35" borderId="10" xfId="39" applyNumberFormat="1"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62" fillId="35" borderId="10" xfId="0" applyFont="1" applyFill="1" applyBorder="1" applyAlignment="1">
      <alignment horizontal="left" vertical="center" wrapText="1"/>
    </xf>
    <xf numFmtId="3" fontId="62" fillId="35" borderId="10" xfId="0" applyNumberFormat="1" applyFont="1" applyFill="1" applyBorder="1" applyAlignment="1">
      <alignment horizontal="center" vertical="center" wrapText="1"/>
    </xf>
    <xf numFmtId="0" fontId="62" fillId="16" borderId="10" xfId="0" applyNumberFormat="1" applyFont="1" applyFill="1" applyBorder="1" applyAlignment="1">
      <alignment horizontal="center" vertical="center" wrapText="1"/>
    </xf>
    <xf numFmtId="0" fontId="62" fillId="16" borderId="10" xfId="0" applyFont="1" applyFill="1" applyBorder="1" applyAlignment="1">
      <alignment horizontal="justify" vertical="center" wrapText="1"/>
    </xf>
    <xf numFmtId="14" fontId="62" fillId="16" borderId="10" xfId="0" applyNumberFormat="1" applyFont="1" applyFill="1" applyBorder="1" applyAlignment="1">
      <alignment horizontal="center" vertical="center" wrapText="1"/>
    </xf>
    <xf numFmtId="3" fontId="3" fillId="16" borderId="10" xfId="0" applyNumberFormat="1" applyFont="1" applyFill="1" applyBorder="1" applyAlignment="1">
      <alignment horizontal="center" vertical="center" wrapText="1"/>
    </xf>
    <xf numFmtId="0" fontId="62" fillId="16" borderId="10" xfId="39" applyFont="1" applyFill="1" applyBorder="1" applyAlignment="1">
      <alignment horizontal="center" vertical="center" wrapText="1"/>
    </xf>
    <xf numFmtId="3" fontId="62" fillId="16" borderId="10" xfId="39" applyNumberFormat="1" applyFont="1" applyFill="1" applyBorder="1" applyAlignment="1">
      <alignment horizontal="center" vertical="center" wrapText="1"/>
    </xf>
    <xf numFmtId="0" fontId="62" fillId="16" borderId="10" xfId="0" applyFont="1" applyFill="1" applyBorder="1" applyAlignment="1">
      <alignment horizontal="center" vertical="center" wrapText="1"/>
    </xf>
    <xf numFmtId="0" fontId="62" fillId="35" borderId="10" xfId="0" applyFont="1" applyFill="1" applyBorder="1" applyAlignment="1">
      <alignment horizontal="justify" vertical="center" wrapText="1"/>
    </xf>
    <xf numFmtId="14" fontId="62" fillId="35" borderId="10" xfId="0" applyNumberFormat="1"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194" fontId="3" fillId="16" borderId="10" xfId="0" applyNumberFormat="1" applyFont="1" applyFill="1" applyBorder="1" applyAlignment="1">
      <alignment horizontal="center" vertical="center" wrapText="1"/>
    </xf>
    <xf numFmtId="0" fontId="62" fillId="35" borderId="10" xfId="39" applyNumberFormat="1" applyFont="1" applyFill="1" applyBorder="1" applyAlignment="1">
      <alignment horizontal="center" vertical="center" wrapText="1"/>
    </xf>
    <xf numFmtId="0" fontId="3" fillId="35" borderId="10" xfId="0" applyFont="1" applyFill="1" applyBorder="1" applyAlignment="1">
      <alignment horizontal="left" vertical="center" wrapText="1"/>
    </xf>
    <xf numFmtId="0" fontId="62" fillId="35" borderId="10" xfId="0" applyFont="1" applyFill="1" applyBorder="1" applyAlignment="1">
      <alignment vertical="center" wrapText="1"/>
    </xf>
    <xf numFmtId="0" fontId="62" fillId="35" borderId="10" xfId="49" applyNumberFormat="1" applyFont="1" applyFill="1" applyBorder="1" applyAlignment="1">
      <alignment horizontal="center" vertical="center" wrapText="1"/>
    </xf>
    <xf numFmtId="0" fontId="62" fillId="35" borderId="10" xfId="0" applyFont="1" applyFill="1" applyBorder="1" applyAlignment="1">
      <alignment vertical="top" wrapText="1"/>
    </xf>
    <xf numFmtId="0" fontId="3" fillId="35" borderId="10" xfId="0" applyFont="1" applyFill="1" applyBorder="1" applyAlignment="1">
      <alignment vertical="center" wrapText="1"/>
    </xf>
    <xf numFmtId="0" fontId="3" fillId="35" borderId="10" xfId="0" applyFont="1" applyFill="1" applyBorder="1" applyAlignment="1">
      <alignment vertical="top" wrapText="1"/>
    </xf>
    <xf numFmtId="194" fontId="3" fillId="35" borderId="10" xfId="0" applyNumberFormat="1" applyFont="1" applyFill="1" applyBorder="1" applyAlignment="1">
      <alignment horizontal="center" vertical="center" wrapText="1"/>
    </xf>
    <xf numFmtId="0" fontId="3" fillId="16" borderId="10" xfId="0" applyFont="1" applyFill="1" applyBorder="1" applyAlignment="1">
      <alignment vertical="center" wrapText="1"/>
    </xf>
    <xf numFmtId="3" fontId="62" fillId="16" borderId="10" xfId="0" applyNumberFormat="1" applyFont="1" applyFill="1" applyBorder="1" applyAlignment="1">
      <alignment horizontal="center" vertical="center" wrapText="1"/>
    </xf>
    <xf numFmtId="0" fontId="3" fillId="16" borderId="10" xfId="0" applyFont="1" applyFill="1" applyBorder="1" applyAlignment="1">
      <alignment vertical="top" wrapText="1"/>
    </xf>
    <xf numFmtId="0" fontId="62" fillId="16" borderId="10" xfId="0" applyFont="1" applyFill="1" applyBorder="1" applyAlignment="1">
      <alignment horizontal="left" vertical="top" wrapText="1"/>
    </xf>
    <xf numFmtId="0" fontId="62" fillId="16" borderId="10" xfId="0" applyFont="1" applyFill="1" applyBorder="1" applyAlignment="1">
      <alignment vertical="center" wrapText="1"/>
    </xf>
    <xf numFmtId="0" fontId="62" fillId="16" borderId="10" xfId="0" applyFont="1" applyFill="1" applyBorder="1" applyAlignment="1">
      <alignment horizontal="left" vertical="center" wrapText="1"/>
    </xf>
    <xf numFmtId="0" fontId="3" fillId="16" borderId="10" xfId="0" applyFont="1" applyFill="1" applyBorder="1" applyAlignment="1">
      <alignment wrapText="1"/>
    </xf>
    <xf numFmtId="0" fontId="3" fillId="16" borderId="10" xfId="0" applyFont="1" applyFill="1" applyBorder="1" applyAlignment="1">
      <alignment horizontal="left" vertical="center" wrapText="1"/>
    </xf>
    <xf numFmtId="0" fontId="62" fillId="16" borderId="10" xfId="0" applyNumberFormat="1" applyFont="1" applyFill="1" applyBorder="1" applyAlignment="1">
      <alignment horizontal="center" vertical="center"/>
    </xf>
    <xf numFmtId="0" fontId="62" fillId="16" borderId="10" xfId="49" applyNumberFormat="1" applyFont="1" applyFill="1" applyBorder="1" applyAlignment="1">
      <alignment horizontal="center" vertical="center" wrapText="1"/>
    </xf>
    <xf numFmtId="0" fontId="62" fillId="16" borderId="10" xfId="0" applyFont="1" applyFill="1" applyBorder="1" applyAlignment="1">
      <alignment vertical="top" wrapText="1"/>
    </xf>
    <xf numFmtId="0" fontId="62" fillId="16" borderId="10" xfId="39" applyNumberFormat="1" applyFont="1" applyFill="1" applyBorder="1" applyAlignment="1">
      <alignment horizontal="center" vertical="center" wrapText="1"/>
    </xf>
    <xf numFmtId="0" fontId="3" fillId="16" borderId="10" xfId="0" applyFont="1" applyFill="1" applyBorder="1" applyAlignment="1">
      <alignment horizontal="justify" vertical="center" wrapText="1"/>
    </xf>
    <xf numFmtId="0" fontId="3" fillId="16" borderId="10" xfId="0" applyFont="1" applyFill="1" applyBorder="1" applyAlignment="1">
      <alignment horizontal="justify" vertical="center"/>
    </xf>
    <xf numFmtId="0" fontId="62" fillId="16" borderId="10" xfId="0" applyNumberFormat="1" applyFont="1" applyFill="1" applyBorder="1" applyAlignment="1">
      <alignment vertical="center" wrapText="1"/>
    </xf>
    <xf numFmtId="0" fontId="62" fillId="16" borderId="10" xfId="0" applyNumberFormat="1" applyFont="1" applyFill="1" applyBorder="1" applyAlignment="1">
      <alignment horizontal="left" vertical="center" wrapText="1"/>
    </xf>
    <xf numFmtId="0" fontId="3" fillId="16" borderId="10" xfId="0" applyNumberFormat="1" applyFont="1" applyFill="1" applyBorder="1" applyAlignment="1">
      <alignment horizontal="left" vertical="center" wrapText="1"/>
    </xf>
    <xf numFmtId="0" fontId="62" fillId="16" borderId="10" xfId="39" applyFont="1" applyFill="1" applyBorder="1" applyAlignment="1">
      <alignment vertical="center" wrapText="1"/>
    </xf>
    <xf numFmtId="0" fontId="3" fillId="16" borderId="10" xfId="39" applyNumberFormat="1" applyFont="1" applyFill="1" applyBorder="1" applyAlignment="1">
      <alignment horizontal="center" vertical="center" wrapText="1"/>
    </xf>
    <xf numFmtId="0" fontId="72" fillId="0" borderId="0" xfId="0" applyFont="1" applyAlignment="1">
      <alignment/>
    </xf>
    <xf numFmtId="0" fontId="73" fillId="0" borderId="31" xfId="0" applyFont="1" applyBorder="1" applyAlignment="1">
      <alignment horizontal="center"/>
    </xf>
    <xf numFmtId="0" fontId="73" fillId="0" borderId="32" xfId="0" applyFont="1" applyBorder="1" applyAlignment="1">
      <alignment horizontal="center"/>
    </xf>
    <xf numFmtId="0" fontId="74" fillId="0" borderId="33" xfId="0" applyFont="1" applyBorder="1" applyAlignment="1">
      <alignment horizontal="center"/>
    </xf>
    <xf numFmtId="221" fontId="74" fillId="0" borderId="34" xfId="52" applyNumberFormat="1" applyFont="1" applyBorder="1" applyAlignment="1">
      <alignment/>
    </xf>
    <xf numFmtId="183" fontId="72" fillId="0" borderId="0" xfId="50" applyFont="1" applyAlignment="1">
      <alignment/>
    </xf>
    <xf numFmtId="0" fontId="72" fillId="0" borderId="35" xfId="0" applyFont="1" applyBorder="1" applyAlignment="1">
      <alignment/>
    </xf>
    <xf numFmtId="221" fontId="72" fillId="0" borderId="36" xfId="52" applyNumberFormat="1" applyFont="1" applyBorder="1" applyAlignment="1">
      <alignment/>
    </xf>
    <xf numFmtId="221" fontId="72" fillId="0" borderId="21" xfId="52" applyNumberFormat="1" applyFont="1" applyBorder="1" applyAlignment="1">
      <alignment/>
    </xf>
    <xf numFmtId="0" fontId="72" fillId="0" borderId="37" xfId="0" applyFont="1" applyBorder="1" applyAlignment="1">
      <alignment/>
    </xf>
    <xf numFmtId="221" fontId="72" fillId="0" borderId="38" xfId="52" applyNumberFormat="1" applyFont="1" applyBorder="1" applyAlignment="1">
      <alignment/>
    </xf>
    <xf numFmtId="221" fontId="72" fillId="0" borderId="39" xfId="52" applyNumberFormat="1" applyFont="1" applyBorder="1" applyAlignment="1">
      <alignment/>
    </xf>
    <xf numFmtId="0" fontId="74" fillId="0" borderId="40" xfId="0" applyFont="1" applyBorder="1" applyAlignment="1">
      <alignment/>
    </xf>
    <xf numFmtId="221" fontId="74" fillId="0" borderId="41" xfId="52" applyNumberFormat="1" applyFont="1" applyBorder="1" applyAlignment="1">
      <alignment/>
    </xf>
    <xf numFmtId="0" fontId="74" fillId="0" borderId="32" xfId="0" applyFont="1" applyBorder="1" applyAlignment="1">
      <alignment horizontal="center"/>
    </xf>
    <xf numFmtId="44" fontId="74" fillId="0" borderId="31" xfId="0" applyNumberFormat="1" applyFont="1" applyBorder="1" applyAlignment="1">
      <alignment/>
    </xf>
    <xf numFmtId="44" fontId="74" fillId="0" borderId="32" xfId="0" applyNumberFormat="1" applyFont="1" applyBorder="1" applyAlignment="1">
      <alignment/>
    </xf>
    <xf numFmtId="44" fontId="72" fillId="0" borderId="0" xfId="0" applyNumberFormat="1" applyFont="1" applyAlignment="1">
      <alignment/>
    </xf>
    <xf numFmtId="0" fontId="72" fillId="0" borderId="42" xfId="0" applyFont="1" applyBorder="1" applyAlignment="1">
      <alignment/>
    </xf>
    <xf numFmtId="44" fontId="72" fillId="0" borderId="43" xfId="0" applyNumberFormat="1" applyFont="1" applyBorder="1" applyAlignment="1">
      <alignment/>
    </xf>
    <xf numFmtId="0" fontId="72" fillId="0" borderId="16" xfId="0" applyFont="1" applyBorder="1" applyAlignment="1">
      <alignment/>
    </xf>
    <xf numFmtId="183" fontId="72" fillId="0" borderId="17" xfId="50" applyFont="1" applyBorder="1" applyAlignment="1">
      <alignment/>
    </xf>
    <xf numFmtId="183" fontId="72" fillId="0" borderId="44" xfId="50" applyFont="1" applyBorder="1" applyAlignment="1">
      <alignment/>
    </xf>
    <xf numFmtId="0" fontId="72" fillId="0" borderId="45" xfId="0" applyFont="1" applyBorder="1" applyAlignment="1">
      <alignment/>
    </xf>
    <xf numFmtId="210" fontId="72" fillId="0" borderId="25" xfId="0" applyNumberFormat="1" applyFont="1" applyBorder="1" applyAlignment="1">
      <alignment/>
    </xf>
    <xf numFmtId="43" fontId="72" fillId="0" borderId="27" xfId="0" applyNumberFormat="1" applyFont="1" applyBorder="1" applyAlignment="1">
      <alignment/>
    </xf>
    <xf numFmtId="0" fontId="72" fillId="0" borderId="37" xfId="0" applyFont="1" applyBorder="1" applyAlignment="1">
      <alignment wrapText="1"/>
    </xf>
    <xf numFmtId="14" fontId="62" fillId="33" borderId="10" xfId="0" applyNumberFormat="1" applyFont="1" applyFill="1" applyBorder="1" applyAlignment="1">
      <alignment horizontal="center" vertical="center" wrapText="1"/>
    </xf>
    <xf numFmtId="14" fontId="62" fillId="34" borderId="10" xfId="0" applyNumberFormat="1" applyFont="1" applyFill="1" applyBorder="1" applyAlignment="1">
      <alignment horizontal="center" vertical="center" wrapText="1"/>
    </xf>
    <xf numFmtId="0" fontId="62" fillId="0" borderId="0" xfId="0" applyFont="1" applyFill="1" applyAlignment="1">
      <alignment horizontal="right" wrapText="1"/>
    </xf>
    <xf numFmtId="0" fontId="62" fillId="0" borderId="0" xfId="0" applyFont="1" applyFill="1" applyAlignment="1">
      <alignment wrapText="1"/>
    </xf>
    <xf numFmtId="3" fontId="62" fillId="0" borderId="0" xfId="0" applyNumberFormat="1" applyFont="1" applyFill="1" applyAlignment="1">
      <alignment wrapText="1"/>
    </xf>
    <xf numFmtId="0" fontId="62" fillId="35" borderId="10" xfId="0" applyFont="1" applyFill="1" applyBorder="1" applyAlignment="1">
      <alignment wrapText="1"/>
    </xf>
    <xf numFmtId="14" fontId="62" fillId="35" borderId="10" xfId="0" applyNumberFormat="1" applyFont="1" applyFill="1" applyBorder="1" applyAlignment="1">
      <alignment wrapText="1"/>
    </xf>
    <xf numFmtId="182" fontId="62" fillId="35" borderId="10" xfId="52" applyFont="1" applyFill="1" applyBorder="1" applyAlignment="1">
      <alignment wrapText="1"/>
    </xf>
    <xf numFmtId="0" fontId="62" fillId="35" borderId="0" xfId="0" applyFont="1" applyFill="1" applyAlignment="1">
      <alignment wrapText="1"/>
    </xf>
    <xf numFmtId="0" fontId="62" fillId="16" borderId="10" xfId="0" applyFont="1" applyFill="1" applyBorder="1" applyAlignment="1">
      <alignment wrapText="1"/>
    </xf>
    <xf numFmtId="216" fontId="62" fillId="16" borderId="10" xfId="52" applyNumberFormat="1" applyFont="1" applyFill="1" applyBorder="1" applyAlignment="1">
      <alignment wrapText="1"/>
    </xf>
    <xf numFmtId="14" fontId="62" fillId="16" borderId="10" xfId="0" applyNumberFormat="1" applyFont="1" applyFill="1" applyBorder="1" applyAlignment="1">
      <alignment wrapText="1"/>
    </xf>
    <xf numFmtId="182" fontId="62" fillId="16" borderId="10" xfId="52" applyFont="1" applyFill="1" applyBorder="1" applyAlignment="1">
      <alignment wrapText="1"/>
    </xf>
    <xf numFmtId="0" fontId="62" fillId="16" borderId="0" xfId="0" applyFont="1" applyFill="1" applyAlignment="1">
      <alignment wrapText="1"/>
    </xf>
    <xf numFmtId="0" fontId="62" fillId="0" borderId="10" xfId="0" applyFont="1" applyFill="1" applyBorder="1" applyAlignment="1">
      <alignment wrapText="1"/>
    </xf>
    <xf numFmtId="216" fontId="62" fillId="0" borderId="10" xfId="52" applyNumberFormat="1" applyFont="1" applyFill="1" applyBorder="1" applyAlignment="1">
      <alignment wrapText="1"/>
    </xf>
    <xf numFmtId="14" fontId="62" fillId="0" borderId="10" xfId="0" applyNumberFormat="1" applyFont="1" applyFill="1" applyBorder="1" applyAlignment="1">
      <alignment wrapText="1"/>
    </xf>
    <xf numFmtId="182" fontId="62" fillId="0" borderId="10" xfId="52" applyFont="1" applyFill="1" applyBorder="1" applyAlignment="1">
      <alignment wrapText="1"/>
    </xf>
    <xf numFmtId="3" fontId="62" fillId="16" borderId="10" xfId="0" applyNumberFormat="1" applyFont="1" applyFill="1" applyBorder="1" applyAlignment="1">
      <alignment wrapText="1"/>
    </xf>
    <xf numFmtId="3" fontId="62" fillId="0" borderId="10" xfId="0" applyNumberFormat="1" applyFont="1" applyFill="1" applyBorder="1" applyAlignment="1">
      <alignment wrapText="1"/>
    </xf>
    <xf numFmtId="216" fontId="62" fillId="35" borderId="10" xfId="52" applyNumberFormat="1" applyFont="1" applyFill="1" applyBorder="1" applyAlignment="1">
      <alignment wrapText="1"/>
    </xf>
    <xf numFmtId="219" fontId="62" fillId="35" borderId="10" xfId="0" applyNumberFormat="1" applyFont="1" applyFill="1" applyBorder="1" applyAlignment="1" applyProtection="1">
      <alignment horizontal="center" vertical="center"/>
      <protection/>
    </xf>
    <xf numFmtId="1" fontId="2" fillId="35" borderId="10" xfId="0" applyNumberFormat="1" applyFont="1" applyFill="1" applyBorder="1" applyAlignment="1">
      <alignment horizontal="left" vertical="center"/>
    </xf>
    <xf numFmtId="217" fontId="2" fillId="35" borderId="10" xfId="0" applyNumberFormat="1" applyFont="1" applyFill="1" applyBorder="1" applyAlignment="1">
      <alignment horizontal="center" vertical="center"/>
    </xf>
    <xf numFmtId="215" fontId="2" fillId="35" borderId="10" xfId="0" applyNumberFormat="1" applyFont="1" applyFill="1" applyBorder="1" applyAlignment="1">
      <alignment horizontal="right" vertical="center"/>
    </xf>
    <xf numFmtId="216" fontId="2" fillId="35" borderId="10" xfId="0" applyNumberFormat="1" applyFont="1" applyFill="1" applyBorder="1" applyAlignment="1">
      <alignment horizontal="right" vertical="center"/>
    </xf>
    <xf numFmtId="218" fontId="2" fillId="35" borderId="10" xfId="0" applyNumberFormat="1" applyFont="1" applyFill="1" applyBorder="1" applyAlignment="1">
      <alignment horizontal="center" vertical="center"/>
    </xf>
    <xf numFmtId="0" fontId="2" fillId="16" borderId="10" xfId="0" applyFont="1" applyFill="1" applyBorder="1" applyAlignment="1">
      <alignment vertical="center"/>
    </xf>
    <xf numFmtId="1" fontId="2" fillId="16" borderId="10" xfId="0" applyNumberFormat="1" applyFont="1" applyFill="1" applyBorder="1" applyAlignment="1">
      <alignment horizontal="left" vertical="center"/>
    </xf>
    <xf numFmtId="217" fontId="2" fillId="16" borderId="10" xfId="0" applyNumberFormat="1" applyFont="1" applyFill="1" applyBorder="1" applyAlignment="1">
      <alignment horizontal="center" vertical="center"/>
    </xf>
    <xf numFmtId="215" fontId="2" fillId="16" borderId="10" xfId="0" applyNumberFormat="1" applyFont="1" applyFill="1" applyBorder="1" applyAlignment="1">
      <alignment horizontal="right" vertical="center"/>
    </xf>
    <xf numFmtId="0" fontId="62" fillId="33" borderId="10" xfId="0" applyFont="1" applyFill="1" applyBorder="1" applyAlignment="1">
      <alignment wrapText="1"/>
    </xf>
    <xf numFmtId="14" fontId="62" fillId="33" borderId="10" xfId="0" applyNumberFormat="1" applyFont="1" applyFill="1" applyBorder="1" applyAlignment="1">
      <alignment wrapText="1"/>
    </xf>
    <xf numFmtId="182" fontId="62" fillId="33" borderId="10" xfId="52" applyFont="1" applyFill="1" applyBorder="1" applyAlignment="1">
      <alignment wrapText="1"/>
    </xf>
    <xf numFmtId="0" fontId="62" fillId="33" borderId="0" xfId="0" applyFont="1" applyFill="1" applyAlignment="1">
      <alignment wrapText="1"/>
    </xf>
    <xf numFmtId="0" fontId="2" fillId="35" borderId="10" xfId="0" applyFont="1" applyFill="1" applyBorder="1" applyAlignment="1">
      <alignment vertical="center"/>
    </xf>
    <xf numFmtId="216" fontId="62" fillId="35" borderId="10" xfId="52" applyNumberFormat="1" applyFont="1" applyFill="1" applyBorder="1" applyAlignment="1">
      <alignment horizontal="center" vertical="center" wrapText="1"/>
    </xf>
    <xf numFmtId="0" fontId="62" fillId="0" borderId="0" xfId="0" applyNumberFormat="1" applyFont="1" applyFill="1" applyAlignment="1">
      <alignment horizontal="center" wrapText="1"/>
    </xf>
    <xf numFmtId="0" fontId="62" fillId="0" borderId="0" xfId="0" applyFont="1" applyFill="1" applyAlignment="1">
      <alignment horizontal="center" wrapText="1"/>
    </xf>
    <xf numFmtId="0" fontId="62" fillId="0" borderId="0" xfId="0" applyFont="1" applyFill="1" applyAlignment="1">
      <alignment horizontal="center" vertical="center" wrapText="1"/>
    </xf>
    <xf numFmtId="0" fontId="62" fillId="0" borderId="0" xfId="0" applyFont="1" applyFill="1" applyAlignment="1">
      <alignment horizontal="right" vertical="center" wrapText="1"/>
    </xf>
    <xf numFmtId="216" fontId="62" fillId="0" borderId="0" xfId="0" applyNumberFormat="1" applyFont="1" applyFill="1" applyAlignment="1">
      <alignment wrapText="1"/>
    </xf>
    <xf numFmtId="0" fontId="75" fillId="0" borderId="0" xfId="0" applyFont="1" applyFill="1" applyAlignment="1">
      <alignment horizontal="justify" wrapText="1"/>
    </xf>
    <xf numFmtId="0" fontId="68" fillId="0" borderId="0" xfId="0" applyFont="1" applyFill="1" applyAlignment="1">
      <alignment horizontal="justify" wrapText="1"/>
    </xf>
    <xf numFmtId="0" fontId="62" fillId="0" borderId="0" xfId="0" applyFont="1" applyFill="1" applyAlignment="1">
      <alignment horizontal="justify" wrapText="1"/>
    </xf>
    <xf numFmtId="43" fontId="62" fillId="0" borderId="0" xfId="0" applyNumberFormat="1" applyFont="1" applyFill="1" applyAlignment="1">
      <alignment wrapText="1"/>
    </xf>
    <xf numFmtId="3" fontId="62" fillId="0" borderId="0" xfId="0" applyNumberFormat="1" applyFont="1" applyFill="1" applyAlignment="1">
      <alignment horizontal="right" vertical="center" wrapText="1"/>
    </xf>
    <xf numFmtId="3" fontId="62" fillId="0" borderId="0" xfId="0" applyNumberFormat="1" applyFont="1" applyFill="1" applyAlignment="1">
      <alignment horizontal="center" vertical="center" wrapText="1"/>
    </xf>
    <xf numFmtId="3" fontId="69" fillId="0" borderId="0" xfId="0" applyNumberFormat="1" applyFont="1" applyFill="1" applyAlignment="1">
      <alignment wrapText="1"/>
    </xf>
    <xf numFmtId="1" fontId="2" fillId="8" borderId="10" xfId="0" applyNumberFormat="1" applyFont="1" applyFill="1" applyBorder="1" applyAlignment="1">
      <alignment horizontal="left" vertical="center"/>
    </xf>
    <xf numFmtId="215" fontId="2" fillId="8" borderId="10" xfId="0" applyNumberFormat="1" applyFont="1" applyFill="1" applyBorder="1" applyAlignment="1">
      <alignment horizontal="right" vertical="center"/>
    </xf>
    <xf numFmtId="218" fontId="2" fillId="8" borderId="10" xfId="0" applyNumberFormat="1" applyFont="1" applyFill="1" applyBorder="1" applyAlignment="1">
      <alignment horizontal="center" vertical="center"/>
    </xf>
    <xf numFmtId="0" fontId="2" fillId="8" borderId="10" xfId="0" applyFont="1" applyFill="1" applyBorder="1" applyAlignment="1">
      <alignment vertical="center"/>
    </xf>
    <xf numFmtId="218" fontId="2" fillId="16" borderId="10" xfId="0" applyNumberFormat="1" applyFont="1" applyFill="1" applyBorder="1" applyAlignment="1">
      <alignment horizontal="center" vertical="center"/>
    </xf>
    <xf numFmtId="3" fontId="62" fillId="0" borderId="0" xfId="0" applyNumberFormat="1" applyFont="1" applyFill="1" applyAlignment="1">
      <alignment horizontal="right" wrapText="1"/>
    </xf>
    <xf numFmtId="0" fontId="62" fillId="0" borderId="14" xfId="39" applyNumberFormat="1" applyFont="1" applyFill="1" applyBorder="1" applyAlignment="1">
      <alignment horizontal="center" vertical="center" wrapText="1"/>
    </xf>
    <xf numFmtId="0" fontId="62" fillId="0" borderId="12" xfId="39" applyFont="1" applyFill="1" applyBorder="1" applyAlignment="1">
      <alignment vertical="center" wrapText="1"/>
    </xf>
    <xf numFmtId="0" fontId="62" fillId="0" borderId="15" xfId="39" applyFont="1" applyFill="1" applyBorder="1" applyAlignment="1">
      <alignment vertical="center" wrapText="1"/>
    </xf>
    <xf numFmtId="185" fontId="62" fillId="0" borderId="0" xfId="49" applyFont="1" applyFill="1" applyAlignment="1">
      <alignment horizontal="center" wrapText="1"/>
    </xf>
    <xf numFmtId="0" fontId="62" fillId="0" borderId="10" xfId="0" applyNumberFormat="1" applyFont="1" applyFill="1" applyBorder="1" applyAlignment="1">
      <alignment horizontal="center" wrapText="1"/>
    </xf>
    <xf numFmtId="171" fontId="62" fillId="0" borderId="0" xfId="0" applyNumberFormat="1" applyFont="1" applyFill="1" applyAlignment="1">
      <alignment horizontal="center" wrapText="1"/>
    </xf>
    <xf numFmtId="185" fontId="62" fillId="0" borderId="0" xfId="49" applyFont="1" applyFill="1" applyAlignment="1">
      <alignment wrapText="1"/>
    </xf>
    <xf numFmtId="183" fontId="0" fillId="0" borderId="0" xfId="0" applyNumberFormat="1" applyFill="1" applyAlignment="1">
      <alignment wrapText="1"/>
    </xf>
    <xf numFmtId="44" fontId="0" fillId="0" borderId="0" xfId="0" applyNumberFormat="1" applyFill="1" applyAlignment="1">
      <alignment wrapText="1"/>
    </xf>
    <xf numFmtId="0" fontId="0" fillId="0" borderId="0" xfId="0" applyFont="1" applyFill="1" applyAlignment="1">
      <alignment horizontal="center" vertical="center" wrapText="1"/>
    </xf>
    <xf numFmtId="0" fontId="62" fillId="35" borderId="0" xfId="0" applyNumberFormat="1" applyFont="1" applyFill="1" applyBorder="1" applyAlignment="1">
      <alignment horizontal="center" vertical="center" wrapText="1"/>
    </xf>
    <xf numFmtId="0" fontId="62" fillId="35" borderId="0" xfId="0" applyFont="1" applyFill="1" applyBorder="1" applyAlignment="1">
      <alignment horizontal="justify" vertical="center" wrapText="1"/>
    </xf>
    <xf numFmtId="14" fontId="62" fillId="35" borderId="0" xfId="0" applyNumberFormat="1" applyFont="1" applyFill="1" applyBorder="1" applyAlignment="1">
      <alignment horizontal="center" vertical="center" wrapText="1"/>
    </xf>
    <xf numFmtId="3" fontId="3" fillId="35" borderId="0" xfId="0" applyNumberFormat="1" applyFont="1" applyFill="1" applyBorder="1" applyAlignment="1">
      <alignment horizontal="center" vertical="center" wrapText="1"/>
    </xf>
    <xf numFmtId="0" fontId="62" fillId="35" borderId="0" xfId="39" applyFont="1" applyFill="1" applyBorder="1" applyAlignment="1">
      <alignment horizontal="center" vertical="center" wrapText="1"/>
    </xf>
    <xf numFmtId="3" fontId="62" fillId="35" borderId="0" xfId="39" applyNumberFormat="1" applyFont="1" applyFill="1" applyBorder="1" applyAlignment="1">
      <alignment horizontal="center" vertical="center" wrapText="1"/>
    </xf>
    <xf numFmtId="0" fontId="62" fillId="35" borderId="0" xfId="0" applyFont="1" applyFill="1" applyBorder="1" applyAlignment="1">
      <alignment horizontal="center" vertical="center" wrapText="1"/>
    </xf>
    <xf numFmtId="1" fontId="2" fillId="35" borderId="0" xfId="0" applyNumberFormat="1" applyFont="1" applyFill="1" applyBorder="1" applyAlignment="1">
      <alignment horizontal="left" vertical="center"/>
    </xf>
    <xf numFmtId="215" fontId="2" fillId="35" borderId="0" xfId="0" applyNumberFormat="1" applyFont="1" applyFill="1" applyBorder="1" applyAlignment="1">
      <alignment horizontal="right" vertical="center"/>
    </xf>
    <xf numFmtId="218" fontId="2" fillId="35" borderId="0" xfId="0" applyNumberFormat="1" applyFont="1" applyFill="1" applyBorder="1" applyAlignment="1">
      <alignment horizontal="center" vertical="center"/>
    </xf>
    <xf numFmtId="0" fontId="2" fillId="35" borderId="0" xfId="0" applyFont="1" applyFill="1" applyBorder="1" applyAlignment="1">
      <alignment vertical="center"/>
    </xf>
    <xf numFmtId="217" fontId="2" fillId="35" borderId="0" xfId="0" applyNumberFormat="1" applyFont="1" applyFill="1" applyBorder="1" applyAlignment="1">
      <alignment horizontal="center" vertical="center"/>
    </xf>
    <xf numFmtId="0" fontId="62" fillId="35" borderId="0" xfId="0" applyFont="1" applyFill="1" applyBorder="1" applyAlignment="1">
      <alignment wrapText="1"/>
    </xf>
    <xf numFmtId="182" fontId="62" fillId="35" borderId="0" xfId="52" applyFont="1" applyFill="1" applyBorder="1" applyAlignment="1">
      <alignment wrapText="1"/>
    </xf>
    <xf numFmtId="0" fontId="0" fillId="33" borderId="0" xfId="0" applyFill="1" applyAlignment="1">
      <alignment wrapText="1"/>
    </xf>
    <xf numFmtId="0" fontId="62" fillId="0" borderId="0" xfId="0" applyNumberFormat="1" applyFont="1" applyFill="1" applyBorder="1" applyAlignment="1">
      <alignment horizontal="center" wrapText="1"/>
    </xf>
    <xf numFmtId="14" fontId="62" fillId="0" borderId="0" xfId="0" applyNumberFormat="1"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183" fontId="3" fillId="33" borderId="10" xfId="50" applyFont="1" applyFill="1" applyBorder="1" applyAlignment="1">
      <alignment horizontal="center" vertical="center" wrapText="1"/>
    </xf>
    <xf numFmtId="183" fontId="0" fillId="0" borderId="0" xfId="0" applyNumberFormat="1" applyFont="1" applyFill="1" applyAlignment="1">
      <alignment horizontal="center" wrapText="1"/>
    </xf>
    <xf numFmtId="43" fontId="72" fillId="0" borderId="0" xfId="0" applyNumberFormat="1" applyFont="1" applyAlignment="1">
      <alignment/>
    </xf>
    <xf numFmtId="0" fontId="3"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39" applyFont="1" applyFill="1" applyBorder="1" applyAlignment="1">
      <alignment horizontal="center" vertical="center" wrapText="1"/>
    </xf>
    <xf numFmtId="183" fontId="63" fillId="0" borderId="0" xfId="0" applyNumberFormat="1" applyFont="1" applyFill="1" applyAlignment="1">
      <alignment horizontal="right" wrapText="1"/>
    </xf>
    <xf numFmtId="183" fontId="0" fillId="0" borderId="0" xfId="0" applyNumberFormat="1" applyFill="1" applyAlignment="1">
      <alignment horizontal="right" wrapText="1"/>
    </xf>
    <xf numFmtId="183" fontId="0" fillId="0" borderId="0" xfId="0" applyNumberFormat="1" applyFont="1" applyFill="1" applyAlignment="1">
      <alignment wrapText="1"/>
    </xf>
    <xf numFmtId="183" fontId="76" fillId="0" borderId="10" xfId="50" applyFont="1" applyFill="1" applyBorder="1" applyAlignment="1">
      <alignment horizontal="center" vertical="center" wrapText="1"/>
    </xf>
    <xf numFmtId="210" fontId="76" fillId="0" borderId="10" xfId="50" applyNumberFormat="1" applyFont="1" applyFill="1" applyBorder="1" applyAlignment="1">
      <alignment horizontal="center" vertical="center" wrapText="1"/>
    </xf>
    <xf numFmtId="183" fontId="77" fillId="0" borderId="10" xfId="50" applyFont="1" applyFill="1" applyBorder="1" applyAlignment="1">
      <alignment vertical="center" wrapText="1"/>
    </xf>
    <xf numFmtId="183" fontId="77" fillId="0" borderId="10" xfId="50" applyFont="1" applyFill="1" applyBorder="1" applyAlignment="1">
      <alignment horizontal="center" vertical="center" wrapText="1"/>
    </xf>
    <xf numFmtId="183" fontId="78" fillId="0" borderId="0" xfId="0" applyNumberFormat="1" applyFont="1" applyFill="1" applyAlignment="1">
      <alignment horizontal="center" wrapText="1"/>
    </xf>
    <xf numFmtId="183" fontId="76" fillId="36" borderId="10" xfId="5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wrapText="1"/>
    </xf>
    <xf numFmtId="0" fontId="3" fillId="0" borderId="14" xfId="0" applyNumberFormat="1" applyFont="1" applyFill="1" applyBorder="1" applyAlignment="1">
      <alignment horizontal="center" wrapText="1"/>
    </xf>
    <xf numFmtId="0" fontId="3" fillId="0" borderId="15" xfId="0" applyFont="1" applyFill="1" applyBorder="1" applyAlignment="1">
      <alignment horizontal="center" vertical="center" wrapText="1"/>
    </xf>
    <xf numFmtId="0" fontId="3" fillId="0" borderId="16" xfId="0" applyNumberFormat="1" applyFont="1" applyFill="1" applyBorder="1" applyAlignment="1">
      <alignment horizontal="center" wrapText="1"/>
    </xf>
    <xf numFmtId="0" fontId="3" fillId="0" borderId="17" xfId="0" applyFont="1" applyFill="1" applyBorder="1" applyAlignment="1">
      <alignment horizontal="center" vertical="center" wrapText="1"/>
    </xf>
    <xf numFmtId="0" fontId="5" fillId="0" borderId="0" xfId="0" applyFont="1" applyFill="1" applyAlignment="1">
      <alignment horizontal="justify"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quotePrefix="1">
      <alignment horizontal="center" vertical="center" wrapText="1"/>
    </xf>
    <xf numFmtId="0" fontId="3" fillId="0" borderId="0" xfId="0" applyFont="1" applyFill="1" applyAlignment="1">
      <alignment horizontal="justify" wrapText="1"/>
    </xf>
    <xf numFmtId="0" fontId="6" fillId="0" borderId="17" xfId="46"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3" fontId="3" fillId="0" borderId="0" xfId="0" applyNumberFormat="1" applyFont="1" applyFill="1" applyAlignment="1">
      <alignment wrapText="1"/>
    </xf>
    <xf numFmtId="208" fontId="3" fillId="0" borderId="17" xfId="0" applyNumberFormat="1" applyFont="1" applyFill="1" applyBorder="1" applyAlignment="1">
      <alignment horizontal="center" vertical="center" wrapText="1"/>
    </xf>
    <xf numFmtId="3" fontId="3" fillId="0" borderId="0" xfId="0" applyNumberFormat="1" applyFont="1" applyFill="1" applyAlignment="1">
      <alignment horizontal="right" vertical="center" wrapText="1"/>
    </xf>
    <xf numFmtId="3" fontId="3" fillId="0" borderId="0" xfId="0" applyNumberFormat="1" applyFont="1" applyFill="1" applyAlignment="1">
      <alignment wrapText="1"/>
    </xf>
    <xf numFmtId="3" fontId="3" fillId="0" borderId="0" xfId="0" applyNumberFormat="1" applyFont="1" applyFill="1" applyAlignment="1">
      <alignment horizontal="center" vertical="center" wrapText="1"/>
    </xf>
    <xf numFmtId="3" fontId="5" fillId="0" borderId="0" xfId="0" applyNumberFormat="1" applyFont="1" applyFill="1" applyAlignment="1">
      <alignment wrapText="1"/>
    </xf>
    <xf numFmtId="0" fontId="3" fillId="0" borderId="23" xfId="0" applyNumberFormat="1" applyFont="1" applyFill="1" applyBorder="1" applyAlignment="1">
      <alignment horizontal="center" wrapText="1"/>
    </xf>
    <xf numFmtId="14" fontId="3" fillId="0" borderId="24" xfId="0" applyNumberFormat="1" applyFont="1" applyFill="1" applyBorder="1" applyAlignment="1">
      <alignment horizontal="center" vertical="center" wrapText="1"/>
    </xf>
    <xf numFmtId="0" fontId="5" fillId="0" borderId="25" xfId="39" applyNumberFormat="1" applyFont="1" applyFill="1" applyBorder="1" applyAlignment="1">
      <alignment horizontal="center" vertical="center" wrapText="1"/>
    </xf>
    <xf numFmtId="0" fontId="5" fillId="0" borderId="26" xfId="39" applyFont="1" applyFill="1" applyBorder="1" applyAlignment="1">
      <alignment horizontal="center" vertical="center" wrapText="1"/>
    </xf>
    <xf numFmtId="3" fontId="3" fillId="0" borderId="10" xfId="39" applyNumberFormat="1" applyFont="1" applyFill="1" applyBorder="1" applyAlignment="1">
      <alignment horizontal="center" vertical="center" wrapText="1"/>
    </xf>
    <xf numFmtId="0" fontId="3" fillId="0" borderId="10" xfId="49" applyNumberFormat="1" applyFont="1" applyFill="1" applyBorder="1" applyAlignment="1">
      <alignment horizontal="center" vertical="center" wrapText="1"/>
    </xf>
    <xf numFmtId="183" fontId="3" fillId="0" borderId="0" xfId="50" applyFont="1" applyFill="1" applyAlignment="1">
      <alignment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39" applyFont="1" applyFill="1" applyBorder="1" applyAlignment="1">
      <alignment vertical="center" wrapText="1"/>
    </xf>
    <xf numFmtId="0" fontId="3" fillId="0" borderId="10" xfId="0" applyNumberFormat="1" applyFont="1" applyFill="1" applyBorder="1" applyAlignment="1">
      <alignment horizontal="center" vertical="center"/>
    </xf>
    <xf numFmtId="0" fontId="3" fillId="0" borderId="46" xfId="0" applyFont="1" applyFill="1" applyBorder="1" applyAlignment="1">
      <alignment wrapText="1"/>
    </xf>
    <xf numFmtId="0" fontId="3" fillId="0" borderId="10" xfId="0" applyFont="1" applyFill="1" applyBorder="1" applyAlignment="1">
      <alignment horizontal="left" vertical="top" wrapText="1"/>
    </xf>
    <xf numFmtId="0" fontId="3" fillId="0" borderId="10" xfId="0" applyNumberFormat="1" applyFont="1" applyFill="1" applyBorder="1" applyAlignment="1">
      <alignment horizontal="center" wrapText="1"/>
    </xf>
    <xf numFmtId="0" fontId="3" fillId="0" borderId="0" xfId="0" applyNumberFormat="1" applyFont="1" applyFill="1" applyAlignment="1">
      <alignment horizontal="center" wrapText="1"/>
    </xf>
    <xf numFmtId="0"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11" xfId="39"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1" xfId="39" applyNumberFormat="1" applyFont="1" applyFill="1" applyBorder="1" applyAlignment="1">
      <alignment horizontal="center" vertical="center" wrapText="1"/>
    </xf>
    <xf numFmtId="0" fontId="5" fillId="0" borderId="27" xfId="39" applyFont="1" applyFill="1" applyBorder="1" applyAlignment="1">
      <alignment horizontal="center" vertical="center" wrapText="1"/>
    </xf>
    <xf numFmtId="0" fontId="69" fillId="12" borderId="26" xfId="39" applyFont="1" applyFill="1" applyBorder="1" applyAlignment="1">
      <alignment horizontal="center" vertical="center" wrapText="1"/>
    </xf>
    <xf numFmtId="216" fontId="69" fillId="12" borderId="26" xfId="39" applyNumberFormat="1" applyFont="1" applyFill="1" applyBorder="1" applyAlignment="1">
      <alignment horizontal="center" vertical="center" wrapText="1"/>
    </xf>
    <xf numFmtId="0" fontId="71" fillId="12" borderId="26" xfId="39" applyFont="1" applyFill="1" applyBorder="1" applyAlignment="1">
      <alignment horizontal="center" vertical="center" wrapText="1"/>
    </xf>
    <xf numFmtId="0" fontId="69" fillId="12" borderId="27" xfId="39"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0" fontId="3" fillId="37" borderId="10" xfId="0" applyFont="1" applyFill="1" applyBorder="1" applyAlignment="1">
      <alignment vertical="center" wrapText="1"/>
    </xf>
    <xf numFmtId="14" fontId="3" fillId="37" borderId="10" xfId="0"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wrapText="1"/>
    </xf>
    <xf numFmtId="0" fontId="3" fillId="37" borderId="10" xfId="39" applyFont="1" applyFill="1" applyBorder="1" applyAlignment="1">
      <alignment horizontal="center" vertical="center" wrapText="1"/>
    </xf>
    <xf numFmtId="183" fontId="3" fillId="37" borderId="10" xfId="50" applyFont="1" applyFill="1" applyBorder="1" applyAlignment="1">
      <alignment horizontal="center" vertical="center" wrapText="1"/>
    </xf>
    <xf numFmtId="183" fontId="76" fillId="37" borderId="10" xfId="50" applyFont="1" applyFill="1" applyBorder="1" applyAlignment="1">
      <alignment horizontal="center" vertical="center" wrapText="1"/>
    </xf>
    <xf numFmtId="183" fontId="62" fillId="37" borderId="10" xfId="50" applyFont="1" applyFill="1" applyBorder="1" applyAlignment="1">
      <alignment horizontal="center" vertical="center" wrapText="1"/>
    </xf>
    <xf numFmtId="0" fontId="62" fillId="37" borderId="10" xfId="39" applyFont="1" applyFill="1" applyBorder="1" applyAlignment="1">
      <alignment horizontal="center" vertical="center" wrapText="1"/>
    </xf>
    <xf numFmtId="0" fontId="62" fillId="37" borderId="10" xfId="0" applyNumberFormat="1" applyFont="1" applyFill="1" applyBorder="1" applyAlignment="1">
      <alignment horizontal="center" vertical="center" wrapText="1"/>
    </xf>
    <xf numFmtId="0" fontId="62" fillId="37" borderId="10" xfId="0" applyFont="1" applyFill="1" applyBorder="1" applyAlignment="1">
      <alignment horizontal="justify" vertical="center" wrapText="1"/>
    </xf>
    <xf numFmtId="14" fontId="62" fillId="37" borderId="11" xfId="0" applyNumberFormat="1" applyFont="1" applyFill="1" applyBorder="1" applyAlignment="1">
      <alignment horizontal="center" vertical="center" wrapText="1"/>
    </xf>
    <xf numFmtId="3" fontId="62" fillId="37" borderId="10" xfId="0" applyNumberFormat="1" applyFont="1" applyFill="1" applyBorder="1" applyAlignment="1">
      <alignment horizontal="center" vertical="center" wrapText="1"/>
    </xf>
    <xf numFmtId="3" fontId="62" fillId="37" borderId="10" xfId="39" applyNumberFormat="1" applyFont="1" applyFill="1" applyBorder="1" applyAlignment="1">
      <alignment horizontal="center" vertical="center" wrapText="1"/>
    </xf>
    <xf numFmtId="0" fontId="62" fillId="37" borderId="10"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0" fillId="0" borderId="0" xfId="0" applyFont="1" applyFill="1" applyAlignment="1">
      <alignment horizontal="center" vertical="center" wrapText="1"/>
    </xf>
    <xf numFmtId="0" fontId="63" fillId="0" borderId="10" xfId="0" applyNumberFormat="1" applyFont="1" applyFill="1" applyBorder="1" applyAlignment="1">
      <alignment horizontal="center" wrapText="1"/>
    </xf>
    <xf numFmtId="0" fontId="70" fillId="0" borderId="10" xfId="0" applyFont="1" applyFill="1" applyBorder="1" applyAlignment="1">
      <alignment wrapText="1"/>
    </xf>
    <xf numFmtId="0" fontId="0" fillId="0" borderId="10" xfId="0" applyFont="1" applyFill="1" applyBorder="1" applyAlignment="1">
      <alignment horizontal="center" vertical="center" wrapText="1"/>
    </xf>
    <xf numFmtId="0" fontId="0" fillId="0" borderId="10" xfId="0" applyFill="1" applyBorder="1" applyAlignment="1">
      <alignment horizontal="right" vertical="center" wrapText="1"/>
    </xf>
    <xf numFmtId="0" fontId="0" fillId="0" borderId="10" xfId="0" applyFill="1" applyBorder="1" applyAlignment="1">
      <alignment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Border="1" applyAlignment="1">
      <alignment wrapText="1"/>
    </xf>
    <xf numFmtId="0" fontId="62" fillId="0" borderId="42" xfId="0" applyNumberFormat="1" applyFont="1" applyFill="1" applyBorder="1" applyAlignment="1">
      <alignment horizontal="center" vertical="center" wrapText="1"/>
    </xf>
    <xf numFmtId="183" fontId="62" fillId="33" borderId="10" xfId="50" applyFont="1" applyFill="1" applyBorder="1" applyAlignment="1">
      <alignment horizontal="center" vertical="center" wrapText="1"/>
    </xf>
    <xf numFmtId="0" fontId="63" fillId="33" borderId="10" xfId="0" applyNumberFormat="1" applyFont="1" applyFill="1" applyBorder="1" applyAlignment="1">
      <alignment horizontal="center" wrapText="1"/>
    </xf>
    <xf numFmtId="0" fontId="70" fillId="33" borderId="10" xfId="0" applyFont="1" applyFill="1" applyBorder="1" applyAlignment="1">
      <alignment wrapText="1"/>
    </xf>
    <xf numFmtId="0" fontId="0" fillId="33" borderId="10" xfId="0" applyFill="1" applyBorder="1" applyAlignment="1">
      <alignment wrapText="1"/>
    </xf>
    <xf numFmtId="0" fontId="0" fillId="33" borderId="10" xfId="0" applyFont="1" applyFill="1" applyBorder="1" applyAlignment="1">
      <alignment horizontal="center" vertical="center" wrapText="1"/>
    </xf>
    <xf numFmtId="0" fontId="0" fillId="33" borderId="10" xfId="0" applyFont="1" applyFill="1" applyBorder="1" applyAlignment="1">
      <alignment wrapText="1"/>
    </xf>
    <xf numFmtId="0" fontId="0" fillId="33" borderId="10" xfId="0" applyFill="1" applyBorder="1" applyAlignment="1">
      <alignment horizontal="center" vertical="center" wrapText="1"/>
    </xf>
    <xf numFmtId="0" fontId="0" fillId="33" borderId="10" xfId="0" applyFill="1" applyBorder="1" applyAlignment="1">
      <alignment horizontal="righ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0" fontId="62" fillId="33" borderId="11" xfId="39" applyFont="1" applyFill="1" applyBorder="1" applyAlignment="1">
      <alignment horizontal="center" vertical="center" wrapText="1"/>
    </xf>
    <xf numFmtId="0" fontId="62" fillId="33" borderId="43" xfId="39" applyFont="1" applyFill="1" applyBorder="1" applyAlignment="1">
      <alignment horizontal="center" vertical="center" wrapText="1"/>
    </xf>
    <xf numFmtId="0" fontId="0" fillId="33" borderId="10" xfId="0" applyFill="1" applyBorder="1" applyAlignment="1">
      <alignment horizontal="center" wrapText="1"/>
    </xf>
    <xf numFmtId="0" fontId="79" fillId="0" borderId="10" xfId="0" applyFont="1" applyBorder="1" applyAlignment="1">
      <alignment/>
    </xf>
    <xf numFmtId="183" fontId="0" fillId="0" borderId="10" xfId="0" applyNumberFormat="1" applyFont="1" applyFill="1" applyBorder="1" applyAlignment="1">
      <alignment horizontal="center" wrapText="1"/>
    </xf>
    <xf numFmtId="0" fontId="80" fillId="0" borderId="10" xfId="0" applyFont="1" applyBorder="1" applyAlignment="1">
      <alignment/>
    </xf>
    <xf numFmtId="0" fontId="0" fillId="0" borderId="10" xfId="0" applyFont="1" applyFill="1" applyBorder="1" applyAlignment="1">
      <alignment horizontal="center" wrapText="1"/>
    </xf>
    <xf numFmtId="183" fontId="0" fillId="0" borderId="10" xfId="50" applyFont="1" applyFill="1" applyBorder="1" applyAlignment="1">
      <alignment horizontal="center" wrapText="1"/>
    </xf>
    <xf numFmtId="0" fontId="3" fillId="0" borderId="13" xfId="0" applyNumberFormat="1" applyFont="1" applyFill="1" applyBorder="1" applyAlignment="1">
      <alignment horizontal="center" vertical="center" wrapText="1"/>
    </xf>
    <xf numFmtId="0" fontId="3" fillId="0" borderId="13" xfId="0" applyFont="1" applyFill="1" applyBorder="1" applyAlignment="1">
      <alignment horizontal="justify" vertical="center" wrapText="1"/>
    </xf>
    <xf numFmtId="14" fontId="3"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13" xfId="39" applyFont="1" applyFill="1" applyBorder="1" applyAlignment="1">
      <alignment horizontal="center" vertical="center" wrapText="1"/>
    </xf>
    <xf numFmtId="3" fontId="3" fillId="0" borderId="13" xfId="39"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49" xfId="0" applyFont="1" applyFill="1" applyBorder="1" applyAlignment="1">
      <alignment horizontal="center" vertical="center" wrapText="1"/>
    </xf>
    <xf numFmtId="0" fontId="61" fillId="0" borderId="50" xfId="0" applyNumberFormat="1" applyFont="1" applyFill="1" applyBorder="1" applyAlignment="1">
      <alignment horizontal="left" wrapText="1"/>
    </xf>
    <xf numFmtId="0" fontId="81" fillId="0" borderId="0" xfId="0" applyNumberFormat="1" applyFont="1" applyFill="1" applyBorder="1" applyAlignment="1">
      <alignment horizontal="left"/>
    </xf>
    <xf numFmtId="3" fontId="61" fillId="0" borderId="51" xfId="0" applyNumberFormat="1" applyFont="1" applyFill="1" applyBorder="1" applyAlignment="1">
      <alignment horizontal="center"/>
    </xf>
    <xf numFmtId="3" fontId="61" fillId="0" borderId="19" xfId="0" applyNumberFormat="1" applyFont="1" applyFill="1" applyBorder="1" applyAlignment="1">
      <alignment horizontal="center"/>
    </xf>
    <xf numFmtId="0" fontId="61" fillId="0" borderId="52" xfId="0" applyFont="1" applyFill="1" applyBorder="1" applyAlignment="1">
      <alignment horizontal="left" wrapText="1"/>
    </xf>
    <xf numFmtId="0" fontId="62" fillId="0" borderId="1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9" fillId="12" borderId="0" xfId="0" applyFont="1" applyFill="1" applyAlignment="1">
      <alignment horizontal="center" wrapText="1"/>
    </xf>
    <xf numFmtId="0" fontId="5" fillId="0" borderId="0" xfId="0" applyFont="1" applyFill="1" applyBorder="1" applyAlignment="1">
      <alignment horizontal="left" wrapText="1"/>
    </xf>
    <xf numFmtId="0" fontId="5" fillId="0" borderId="0" xfId="0" applyNumberFormat="1" applyFont="1" applyFill="1" applyBorder="1" applyAlignment="1">
      <alignment horizontal="left"/>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3" fontId="5" fillId="0" borderId="51" xfId="0" applyNumberFormat="1" applyFont="1" applyFill="1" applyBorder="1" applyAlignment="1">
      <alignment horizontal="center"/>
    </xf>
    <xf numFmtId="3" fontId="5" fillId="0" borderId="19" xfId="0" applyNumberFormat="1" applyFont="1" applyFill="1" applyBorder="1" applyAlignment="1">
      <alignment horizontal="center"/>
    </xf>
    <xf numFmtId="0" fontId="5" fillId="0" borderId="50" xfId="0" applyNumberFormat="1" applyFont="1" applyFill="1" applyBorder="1" applyAlignment="1">
      <alignment horizontal="left" wrapText="1"/>
    </xf>
    <xf numFmtId="0" fontId="0" fillId="0" borderId="0" xfId="0" applyFont="1" applyFill="1" applyAlignment="1">
      <alignment horizontal="center" vertical="center" wrapText="1"/>
    </xf>
    <xf numFmtId="0" fontId="0" fillId="0" borderId="50" xfId="0" applyNumberFormat="1" applyFont="1" applyFill="1" applyBorder="1" applyAlignment="1">
      <alignment horizontal="center" vertical="top" wrapText="1"/>
    </xf>
    <xf numFmtId="0" fontId="61" fillId="0" borderId="0" xfId="0" applyNumberFormat="1" applyFont="1" applyFill="1" applyBorder="1" applyAlignment="1">
      <alignment horizontal="left" wrapText="1"/>
    </xf>
    <xf numFmtId="0" fontId="61" fillId="0" borderId="53" xfId="0" applyFont="1" applyFill="1" applyBorder="1" applyAlignment="1">
      <alignment horizontal="center" vertical="center" wrapText="1"/>
    </xf>
    <xf numFmtId="0" fontId="61" fillId="0" borderId="50" xfId="0" applyFont="1" applyFill="1" applyBorder="1" applyAlignment="1">
      <alignment horizontal="center" vertical="center" wrapText="1"/>
    </xf>
    <xf numFmtId="0" fontId="61" fillId="0" borderId="54" xfId="0" applyFont="1" applyFill="1" applyBorder="1" applyAlignment="1">
      <alignment horizontal="center" vertical="center" wrapText="1"/>
    </xf>
    <xf numFmtId="0" fontId="81" fillId="0" borderId="55" xfId="0" applyNumberFormat="1" applyFont="1" applyFill="1" applyBorder="1" applyAlignment="1">
      <alignment horizontal="center"/>
    </xf>
    <xf numFmtId="0" fontId="81" fillId="0" borderId="56" xfId="0" applyNumberFormat="1" applyFont="1" applyFill="1" applyBorder="1" applyAlignment="1">
      <alignment horizontal="center"/>
    </xf>
    <xf numFmtId="0" fontId="81" fillId="0" borderId="57" xfId="0" applyNumberFormat="1" applyFont="1" applyFill="1" applyBorder="1" applyAlignment="1">
      <alignment horizontal="center"/>
    </xf>
    <xf numFmtId="0" fontId="73" fillId="0" borderId="55" xfId="0" applyFont="1" applyBorder="1" applyAlignment="1">
      <alignment horizontal="center" vertical="center" wrapText="1"/>
    </xf>
    <xf numFmtId="0" fontId="73" fillId="0" borderId="56" xfId="0" applyFont="1" applyBorder="1" applyAlignment="1">
      <alignment horizontal="center" vertical="center" wrapText="1"/>
    </xf>
    <xf numFmtId="0" fontId="73" fillId="0" borderId="57"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59" xfId="0" applyFont="1" applyBorder="1" applyAlignment="1">
      <alignment horizontal="center"/>
    </xf>
    <xf numFmtId="0" fontId="73" fillId="0" borderId="60" xfId="0" applyFont="1" applyBorder="1" applyAlignment="1">
      <alignment horizontal="center"/>
    </xf>
    <xf numFmtId="0" fontId="73" fillId="0" borderId="31" xfId="0" applyFont="1" applyBorder="1" applyAlignment="1">
      <alignment horizontal="center"/>
    </xf>
    <xf numFmtId="0" fontId="73" fillId="0" borderId="61" xfId="0" applyFont="1" applyBorder="1" applyAlignment="1">
      <alignment horizontal="center" vertical="center"/>
    </xf>
    <xf numFmtId="0" fontId="73" fillId="0" borderId="62" xfId="0" applyFont="1" applyBorder="1" applyAlignment="1">
      <alignment horizontal="center" vertical="center"/>
    </xf>
    <xf numFmtId="0" fontId="73" fillId="0" borderId="61" xfId="0" applyFont="1" applyBorder="1" applyAlignment="1">
      <alignment horizontal="center" vertical="center" wrapText="1"/>
    </xf>
    <xf numFmtId="0" fontId="73" fillId="0" borderId="62" xfId="0" applyFont="1" applyBorder="1" applyAlignment="1">
      <alignment horizontal="center" vertical="center" wrapText="1"/>
    </xf>
    <xf numFmtId="0" fontId="69" fillId="0" borderId="50" xfId="0" applyFont="1" applyFill="1" applyBorder="1" applyAlignment="1">
      <alignment horizontal="left" wrapText="1"/>
    </xf>
    <xf numFmtId="0" fontId="69" fillId="0" borderId="0" xfId="0" applyNumberFormat="1" applyFont="1" applyFill="1" applyBorder="1" applyAlignment="1">
      <alignment horizontal="left"/>
    </xf>
    <xf numFmtId="3" fontId="69" fillId="0" borderId="51" xfId="0" applyNumberFormat="1" applyFont="1" applyFill="1" applyBorder="1" applyAlignment="1">
      <alignment horizontal="center"/>
    </xf>
    <xf numFmtId="3" fontId="69" fillId="0" borderId="19" xfId="0" applyNumberFormat="1" applyFont="1" applyFill="1" applyBorder="1" applyAlignment="1">
      <alignment horizontal="center"/>
    </xf>
    <xf numFmtId="0" fontId="69" fillId="0" borderId="50" xfId="0" applyNumberFormat="1"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217</xdr:row>
      <xdr:rowOff>0</xdr:rowOff>
    </xdr:from>
    <xdr:to>
      <xdr:col>2</xdr:col>
      <xdr:colOff>123825</xdr:colOff>
      <xdr:row>217</xdr:row>
      <xdr:rowOff>28575</xdr:rowOff>
    </xdr:to>
    <xdr:pic>
      <xdr:nvPicPr>
        <xdr:cNvPr id="1" name="Picture 499" descr="*"/>
        <xdr:cNvPicPr preferRelativeResize="1">
          <a:picLocks noChangeAspect="1"/>
        </xdr:cNvPicPr>
      </xdr:nvPicPr>
      <xdr:blipFill>
        <a:blip r:embed="rId1"/>
        <a:stretch>
          <a:fillRect/>
        </a:stretch>
      </xdr:blipFill>
      <xdr:spPr>
        <a:xfrm>
          <a:off x="847725" y="209864325"/>
          <a:ext cx="123825" cy="28575"/>
        </a:xfrm>
        <a:prstGeom prst="rect">
          <a:avLst/>
        </a:prstGeom>
        <a:noFill/>
        <a:ln w="9525" cmpd="sng">
          <a:noFill/>
        </a:ln>
      </xdr:spPr>
    </xdr:pic>
    <xdr:clientData/>
  </xdr:twoCellAnchor>
  <xdr:twoCellAnchor editAs="oneCell">
    <xdr:from>
      <xdr:col>2</xdr:col>
      <xdr:colOff>0</xdr:colOff>
      <xdr:row>217</xdr:row>
      <xdr:rowOff>0</xdr:rowOff>
    </xdr:from>
    <xdr:to>
      <xdr:col>2</xdr:col>
      <xdr:colOff>123825</xdr:colOff>
      <xdr:row>217</xdr:row>
      <xdr:rowOff>28575</xdr:rowOff>
    </xdr:to>
    <xdr:pic>
      <xdr:nvPicPr>
        <xdr:cNvPr id="2" name="Picture 499" descr="*"/>
        <xdr:cNvPicPr preferRelativeResize="1">
          <a:picLocks noChangeAspect="1"/>
        </xdr:cNvPicPr>
      </xdr:nvPicPr>
      <xdr:blipFill>
        <a:blip r:embed="rId1"/>
        <a:stretch>
          <a:fillRect/>
        </a:stretch>
      </xdr:blipFill>
      <xdr:spPr>
        <a:xfrm>
          <a:off x="847725" y="209864325"/>
          <a:ext cx="123825" cy="28575"/>
        </a:xfrm>
        <a:prstGeom prst="rect">
          <a:avLst/>
        </a:prstGeom>
        <a:noFill/>
        <a:ln w="9525" cmpd="sng">
          <a:noFill/>
        </a:ln>
      </xdr:spPr>
    </xdr:pic>
    <xdr:clientData/>
  </xdr:twoCellAnchor>
  <xdr:twoCellAnchor editAs="oneCell">
    <xdr:from>
      <xdr:col>2</xdr:col>
      <xdr:colOff>0</xdr:colOff>
      <xdr:row>217</xdr:row>
      <xdr:rowOff>0</xdr:rowOff>
    </xdr:from>
    <xdr:to>
      <xdr:col>2</xdr:col>
      <xdr:colOff>123825</xdr:colOff>
      <xdr:row>217</xdr:row>
      <xdr:rowOff>28575</xdr:rowOff>
    </xdr:to>
    <xdr:pic>
      <xdr:nvPicPr>
        <xdr:cNvPr id="3" name="Picture 499" descr="*"/>
        <xdr:cNvPicPr preferRelativeResize="1">
          <a:picLocks noChangeAspect="1"/>
        </xdr:cNvPicPr>
      </xdr:nvPicPr>
      <xdr:blipFill>
        <a:blip r:embed="rId1"/>
        <a:stretch>
          <a:fillRect/>
        </a:stretch>
      </xdr:blipFill>
      <xdr:spPr>
        <a:xfrm>
          <a:off x="847725" y="209864325"/>
          <a:ext cx="123825" cy="28575"/>
        </a:xfrm>
        <a:prstGeom prst="rect">
          <a:avLst/>
        </a:prstGeom>
        <a:noFill/>
        <a:ln w="9525" cmpd="sng">
          <a:noFill/>
        </a:ln>
      </xdr:spPr>
    </xdr:pic>
    <xdr:clientData/>
  </xdr:twoCellAnchor>
  <xdr:twoCellAnchor editAs="oneCell">
    <xdr:from>
      <xdr:col>2</xdr:col>
      <xdr:colOff>0</xdr:colOff>
      <xdr:row>119</xdr:row>
      <xdr:rowOff>0</xdr:rowOff>
    </xdr:from>
    <xdr:to>
      <xdr:col>2</xdr:col>
      <xdr:colOff>123825</xdr:colOff>
      <xdr:row>119</xdr:row>
      <xdr:rowOff>28575</xdr:rowOff>
    </xdr:to>
    <xdr:pic>
      <xdr:nvPicPr>
        <xdr:cNvPr id="4" name="Picture 499" descr="*"/>
        <xdr:cNvPicPr preferRelativeResize="1">
          <a:picLocks noChangeAspect="1"/>
        </xdr:cNvPicPr>
      </xdr:nvPicPr>
      <xdr:blipFill>
        <a:blip r:embed="rId1"/>
        <a:stretch>
          <a:fillRect/>
        </a:stretch>
      </xdr:blipFill>
      <xdr:spPr>
        <a:xfrm>
          <a:off x="847725" y="147323175"/>
          <a:ext cx="123825" cy="28575"/>
        </a:xfrm>
        <a:prstGeom prst="rect">
          <a:avLst/>
        </a:prstGeom>
        <a:noFill/>
        <a:ln w="9525" cmpd="sng">
          <a:noFill/>
        </a:ln>
      </xdr:spPr>
    </xdr:pic>
    <xdr:clientData/>
  </xdr:twoCellAnchor>
  <xdr:twoCellAnchor editAs="oneCell">
    <xdr:from>
      <xdr:col>2</xdr:col>
      <xdr:colOff>0</xdr:colOff>
      <xdr:row>119</xdr:row>
      <xdr:rowOff>0</xdr:rowOff>
    </xdr:from>
    <xdr:to>
      <xdr:col>2</xdr:col>
      <xdr:colOff>123825</xdr:colOff>
      <xdr:row>119</xdr:row>
      <xdr:rowOff>19050</xdr:rowOff>
    </xdr:to>
    <xdr:pic>
      <xdr:nvPicPr>
        <xdr:cNvPr id="5" name="Picture 499" descr="*"/>
        <xdr:cNvPicPr preferRelativeResize="1">
          <a:picLocks noChangeAspect="1"/>
        </xdr:cNvPicPr>
      </xdr:nvPicPr>
      <xdr:blipFill>
        <a:blip r:embed="rId1"/>
        <a:stretch>
          <a:fillRect/>
        </a:stretch>
      </xdr:blipFill>
      <xdr:spPr>
        <a:xfrm>
          <a:off x="847725" y="147323175"/>
          <a:ext cx="123825" cy="19050"/>
        </a:xfrm>
        <a:prstGeom prst="rect">
          <a:avLst/>
        </a:prstGeom>
        <a:noFill/>
        <a:ln w="9525" cmpd="sng">
          <a:noFill/>
        </a:ln>
      </xdr:spPr>
    </xdr:pic>
    <xdr:clientData/>
  </xdr:twoCellAnchor>
  <xdr:twoCellAnchor editAs="oneCell">
    <xdr:from>
      <xdr:col>2</xdr:col>
      <xdr:colOff>0</xdr:colOff>
      <xdr:row>42</xdr:row>
      <xdr:rowOff>0</xdr:rowOff>
    </xdr:from>
    <xdr:to>
      <xdr:col>2</xdr:col>
      <xdr:colOff>123825</xdr:colOff>
      <xdr:row>42</xdr:row>
      <xdr:rowOff>28575</xdr:rowOff>
    </xdr:to>
    <xdr:pic>
      <xdr:nvPicPr>
        <xdr:cNvPr id="6" name="Picture 499" descr="*"/>
        <xdr:cNvPicPr preferRelativeResize="1">
          <a:picLocks noChangeAspect="1"/>
        </xdr:cNvPicPr>
      </xdr:nvPicPr>
      <xdr:blipFill>
        <a:blip r:embed="rId1"/>
        <a:stretch>
          <a:fillRect/>
        </a:stretch>
      </xdr:blipFill>
      <xdr:spPr>
        <a:xfrm>
          <a:off x="847725" y="51377850"/>
          <a:ext cx="123825" cy="28575"/>
        </a:xfrm>
        <a:prstGeom prst="rect">
          <a:avLst/>
        </a:prstGeom>
        <a:noFill/>
        <a:ln w="9525" cmpd="sng">
          <a:noFill/>
        </a:ln>
      </xdr:spPr>
    </xdr:pic>
    <xdr:clientData/>
  </xdr:twoCellAnchor>
  <xdr:twoCellAnchor editAs="oneCell">
    <xdr:from>
      <xdr:col>2</xdr:col>
      <xdr:colOff>0</xdr:colOff>
      <xdr:row>45</xdr:row>
      <xdr:rowOff>0</xdr:rowOff>
    </xdr:from>
    <xdr:to>
      <xdr:col>2</xdr:col>
      <xdr:colOff>123825</xdr:colOff>
      <xdr:row>45</xdr:row>
      <xdr:rowOff>19050</xdr:rowOff>
    </xdr:to>
    <xdr:pic>
      <xdr:nvPicPr>
        <xdr:cNvPr id="7" name="Picture 499" descr="*"/>
        <xdr:cNvPicPr preferRelativeResize="1">
          <a:picLocks noChangeAspect="1"/>
        </xdr:cNvPicPr>
      </xdr:nvPicPr>
      <xdr:blipFill>
        <a:blip r:embed="rId1"/>
        <a:stretch>
          <a:fillRect/>
        </a:stretch>
      </xdr:blipFill>
      <xdr:spPr>
        <a:xfrm>
          <a:off x="847725" y="55683150"/>
          <a:ext cx="123825" cy="19050"/>
        </a:xfrm>
        <a:prstGeom prst="rect">
          <a:avLst/>
        </a:prstGeom>
        <a:noFill/>
        <a:ln w="9525" cmpd="sng">
          <a:noFill/>
        </a:ln>
      </xdr:spPr>
    </xdr:pic>
    <xdr:clientData/>
  </xdr:twoCellAnchor>
  <xdr:twoCellAnchor editAs="oneCell">
    <xdr:from>
      <xdr:col>2</xdr:col>
      <xdr:colOff>0</xdr:colOff>
      <xdr:row>217</xdr:row>
      <xdr:rowOff>0</xdr:rowOff>
    </xdr:from>
    <xdr:to>
      <xdr:col>2</xdr:col>
      <xdr:colOff>123825</xdr:colOff>
      <xdr:row>217</xdr:row>
      <xdr:rowOff>28575</xdr:rowOff>
    </xdr:to>
    <xdr:pic>
      <xdr:nvPicPr>
        <xdr:cNvPr id="8" name="Picture 499" descr="*"/>
        <xdr:cNvPicPr preferRelativeResize="1">
          <a:picLocks noChangeAspect="1"/>
        </xdr:cNvPicPr>
      </xdr:nvPicPr>
      <xdr:blipFill>
        <a:blip r:embed="rId1"/>
        <a:stretch>
          <a:fillRect/>
        </a:stretch>
      </xdr:blipFill>
      <xdr:spPr>
        <a:xfrm>
          <a:off x="847725" y="209864325"/>
          <a:ext cx="123825" cy="28575"/>
        </a:xfrm>
        <a:prstGeom prst="rect">
          <a:avLst/>
        </a:prstGeom>
        <a:noFill/>
        <a:ln w="9525" cmpd="sng">
          <a:noFill/>
        </a:ln>
      </xdr:spPr>
    </xdr:pic>
    <xdr:clientData/>
  </xdr:twoCellAnchor>
  <xdr:twoCellAnchor editAs="oneCell">
    <xdr:from>
      <xdr:col>2</xdr:col>
      <xdr:colOff>0</xdr:colOff>
      <xdr:row>155</xdr:row>
      <xdr:rowOff>0</xdr:rowOff>
    </xdr:from>
    <xdr:to>
      <xdr:col>2</xdr:col>
      <xdr:colOff>123825</xdr:colOff>
      <xdr:row>155</xdr:row>
      <xdr:rowOff>28575</xdr:rowOff>
    </xdr:to>
    <xdr:pic>
      <xdr:nvPicPr>
        <xdr:cNvPr id="9" name="Picture 499" descr="*"/>
        <xdr:cNvPicPr preferRelativeResize="1">
          <a:picLocks noChangeAspect="1"/>
        </xdr:cNvPicPr>
      </xdr:nvPicPr>
      <xdr:blipFill>
        <a:blip r:embed="rId1"/>
        <a:stretch>
          <a:fillRect/>
        </a:stretch>
      </xdr:blipFill>
      <xdr:spPr>
        <a:xfrm>
          <a:off x="847725" y="172659675"/>
          <a:ext cx="123825" cy="28575"/>
        </a:xfrm>
        <a:prstGeom prst="rect">
          <a:avLst/>
        </a:prstGeom>
        <a:noFill/>
        <a:ln w="9525" cmpd="sng">
          <a:noFill/>
        </a:ln>
      </xdr:spPr>
    </xdr:pic>
    <xdr:clientData/>
  </xdr:twoCellAnchor>
  <xdr:twoCellAnchor editAs="oneCell">
    <xdr:from>
      <xdr:col>2</xdr:col>
      <xdr:colOff>0</xdr:colOff>
      <xdr:row>143</xdr:row>
      <xdr:rowOff>0</xdr:rowOff>
    </xdr:from>
    <xdr:to>
      <xdr:col>2</xdr:col>
      <xdr:colOff>123825</xdr:colOff>
      <xdr:row>143</xdr:row>
      <xdr:rowOff>28575</xdr:rowOff>
    </xdr:to>
    <xdr:pic>
      <xdr:nvPicPr>
        <xdr:cNvPr id="10" name="Picture 499" descr="*"/>
        <xdr:cNvPicPr preferRelativeResize="1">
          <a:picLocks noChangeAspect="1"/>
        </xdr:cNvPicPr>
      </xdr:nvPicPr>
      <xdr:blipFill>
        <a:blip r:embed="rId1"/>
        <a:stretch>
          <a:fillRect/>
        </a:stretch>
      </xdr:blipFill>
      <xdr:spPr>
        <a:xfrm>
          <a:off x="847725" y="165458775"/>
          <a:ext cx="123825" cy="28575"/>
        </a:xfrm>
        <a:prstGeom prst="rect">
          <a:avLst/>
        </a:prstGeom>
        <a:noFill/>
        <a:ln w="9525" cmpd="sng">
          <a:noFill/>
        </a:ln>
      </xdr:spPr>
    </xdr:pic>
    <xdr:clientData/>
  </xdr:twoCellAnchor>
  <xdr:twoCellAnchor editAs="oneCell">
    <xdr:from>
      <xdr:col>2</xdr:col>
      <xdr:colOff>0</xdr:colOff>
      <xdr:row>146</xdr:row>
      <xdr:rowOff>0</xdr:rowOff>
    </xdr:from>
    <xdr:to>
      <xdr:col>2</xdr:col>
      <xdr:colOff>123825</xdr:colOff>
      <xdr:row>146</xdr:row>
      <xdr:rowOff>28575</xdr:rowOff>
    </xdr:to>
    <xdr:pic>
      <xdr:nvPicPr>
        <xdr:cNvPr id="11" name="Picture 499" descr="*"/>
        <xdr:cNvPicPr preferRelativeResize="1">
          <a:picLocks noChangeAspect="1"/>
        </xdr:cNvPicPr>
      </xdr:nvPicPr>
      <xdr:blipFill>
        <a:blip r:embed="rId1"/>
        <a:stretch>
          <a:fillRect/>
        </a:stretch>
      </xdr:blipFill>
      <xdr:spPr>
        <a:xfrm>
          <a:off x="847725" y="167259000"/>
          <a:ext cx="123825" cy="28575"/>
        </a:xfrm>
        <a:prstGeom prst="rect">
          <a:avLst/>
        </a:prstGeom>
        <a:noFill/>
        <a:ln w="9525" cmpd="sng">
          <a:noFill/>
        </a:ln>
      </xdr:spPr>
    </xdr:pic>
    <xdr:clientData/>
  </xdr:twoCellAnchor>
  <xdr:twoCellAnchor editAs="oneCell">
    <xdr:from>
      <xdr:col>2</xdr:col>
      <xdr:colOff>0</xdr:colOff>
      <xdr:row>125</xdr:row>
      <xdr:rowOff>0</xdr:rowOff>
    </xdr:from>
    <xdr:to>
      <xdr:col>2</xdr:col>
      <xdr:colOff>123825</xdr:colOff>
      <xdr:row>125</xdr:row>
      <xdr:rowOff>28575</xdr:rowOff>
    </xdr:to>
    <xdr:pic>
      <xdr:nvPicPr>
        <xdr:cNvPr id="12" name="Picture 499" descr="*"/>
        <xdr:cNvPicPr preferRelativeResize="1">
          <a:picLocks noChangeAspect="1"/>
        </xdr:cNvPicPr>
      </xdr:nvPicPr>
      <xdr:blipFill>
        <a:blip r:embed="rId1"/>
        <a:stretch>
          <a:fillRect/>
        </a:stretch>
      </xdr:blipFill>
      <xdr:spPr>
        <a:xfrm>
          <a:off x="847725" y="154657425"/>
          <a:ext cx="123825" cy="28575"/>
        </a:xfrm>
        <a:prstGeom prst="rect">
          <a:avLst/>
        </a:prstGeom>
        <a:noFill/>
        <a:ln w="9525" cmpd="sng">
          <a:noFill/>
        </a:ln>
      </xdr:spPr>
    </xdr:pic>
    <xdr:clientData/>
  </xdr:twoCellAnchor>
  <xdr:twoCellAnchor editAs="oneCell">
    <xdr:from>
      <xdr:col>2</xdr:col>
      <xdr:colOff>0</xdr:colOff>
      <xdr:row>125</xdr:row>
      <xdr:rowOff>0</xdr:rowOff>
    </xdr:from>
    <xdr:to>
      <xdr:col>2</xdr:col>
      <xdr:colOff>123825</xdr:colOff>
      <xdr:row>125</xdr:row>
      <xdr:rowOff>19050</xdr:rowOff>
    </xdr:to>
    <xdr:pic>
      <xdr:nvPicPr>
        <xdr:cNvPr id="13" name="Picture 499" descr="*"/>
        <xdr:cNvPicPr preferRelativeResize="1">
          <a:picLocks noChangeAspect="1"/>
        </xdr:cNvPicPr>
      </xdr:nvPicPr>
      <xdr:blipFill>
        <a:blip r:embed="rId1"/>
        <a:stretch>
          <a:fillRect/>
        </a:stretch>
      </xdr:blipFill>
      <xdr:spPr>
        <a:xfrm>
          <a:off x="847725" y="154657425"/>
          <a:ext cx="123825" cy="19050"/>
        </a:xfrm>
        <a:prstGeom prst="rect">
          <a:avLst/>
        </a:prstGeom>
        <a:noFill/>
        <a:ln w="9525" cmpd="sng">
          <a:noFill/>
        </a:ln>
      </xdr:spPr>
    </xdr:pic>
    <xdr:clientData/>
  </xdr:twoCellAnchor>
  <xdr:twoCellAnchor editAs="oneCell">
    <xdr:from>
      <xdr:col>2</xdr:col>
      <xdr:colOff>0</xdr:colOff>
      <xdr:row>125</xdr:row>
      <xdr:rowOff>0</xdr:rowOff>
    </xdr:from>
    <xdr:to>
      <xdr:col>2</xdr:col>
      <xdr:colOff>123825</xdr:colOff>
      <xdr:row>125</xdr:row>
      <xdr:rowOff>28575</xdr:rowOff>
    </xdr:to>
    <xdr:pic>
      <xdr:nvPicPr>
        <xdr:cNvPr id="14" name="Picture 499" descr="*"/>
        <xdr:cNvPicPr preferRelativeResize="1">
          <a:picLocks noChangeAspect="1"/>
        </xdr:cNvPicPr>
      </xdr:nvPicPr>
      <xdr:blipFill>
        <a:blip r:embed="rId1"/>
        <a:stretch>
          <a:fillRect/>
        </a:stretch>
      </xdr:blipFill>
      <xdr:spPr>
        <a:xfrm>
          <a:off x="847725" y="154657425"/>
          <a:ext cx="123825" cy="28575"/>
        </a:xfrm>
        <a:prstGeom prst="rect">
          <a:avLst/>
        </a:prstGeom>
        <a:noFill/>
        <a:ln w="9525" cmpd="sng">
          <a:noFill/>
        </a:ln>
      </xdr:spPr>
    </xdr:pic>
    <xdr:clientData/>
  </xdr:twoCellAnchor>
  <xdr:twoCellAnchor editAs="oneCell">
    <xdr:from>
      <xdr:col>2</xdr:col>
      <xdr:colOff>0</xdr:colOff>
      <xdr:row>125</xdr:row>
      <xdr:rowOff>0</xdr:rowOff>
    </xdr:from>
    <xdr:to>
      <xdr:col>2</xdr:col>
      <xdr:colOff>123825</xdr:colOff>
      <xdr:row>125</xdr:row>
      <xdr:rowOff>19050</xdr:rowOff>
    </xdr:to>
    <xdr:pic>
      <xdr:nvPicPr>
        <xdr:cNvPr id="15" name="Picture 499" descr="*"/>
        <xdr:cNvPicPr preferRelativeResize="1">
          <a:picLocks noChangeAspect="1"/>
        </xdr:cNvPicPr>
      </xdr:nvPicPr>
      <xdr:blipFill>
        <a:blip r:embed="rId1"/>
        <a:stretch>
          <a:fillRect/>
        </a:stretch>
      </xdr:blipFill>
      <xdr:spPr>
        <a:xfrm>
          <a:off x="847725" y="154657425"/>
          <a:ext cx="123825" cy="19050"/>
        </a:xfrm>
        <a:prstGeom prst="rect">
          <a:avLst/>
        </a:prstGeom>
        <a:noFill/>
        <a:ln w="9525" cmpd="sng">
          <a:noFill/>
        </a:ln>
      </xdr:spPr>
    </xdr:pic>
    <xdr:clientData/>
  </xdr:twoCellAnchor>
  <xdr:twoCellAnchor editAs="oneCell">
    <xdr:from>
      <xdr:col>2</xdr:col>
      <xdr:colOff>0</xdr:colOff>
      <xdr:row>156</xdr:row>
      <xdr:rowOff>0</xdr:rowOff>
    </xdr:from>
    <xdr:to>
      <xdr:col>2</xdr:col>
      <xdr:colOff>123825</xdr:colOff>
      <xdr:row>156</xdr:row>
      <xdr:rowOff>28575</xdr:rowOff>
    </xdr:to>
    <xdr:pic>
      <xdr:nvPicPr>
        <xdr:cNvPr id="16" name="Picture 499" descr="*"/>
        <xdr:cNvPicPr preferRelativeResize="1">
          <a:picLocks noChangeAspect="1"/>
        </xdr:cNvPicPr>
      </xdr:nvPicPr>
      <xdr:blipFill>
        <a:blip r:embed="rId1"/>
        <a:stretch>
          <a:fillRect/>
        </a:stretch>
      </xdr:blipFill>
      <xdr:spPr>
        <a:xfrm>
          <a:off x="847725" y="173259750"/>
          <a:ext cx="123825" cy="28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246</xdr:row>
      <xdr:rowOff>0</xdr:rowOff>
    </xdr:from>
    <xdr:to>
      <xdr:col>2</xdr:col>
      <xdr:colOff>123825</xdr:colOff>
      <xdr:row>246</xdr:row>
      <xdr:rowOff>28575</xdr:rowOff>
    </xdr:to>
    <xdr:pic>
      <xdr:nvPicPr>
        <xdr:cNvPr id="1" name="Picture 499" descr="*"/>
        <xdr:cNvPicPr preferRelativeResize="1">
          <a:picLocks noChangeAspect="1"/>
        </xdr:cNvPicPr>
      </xdr:nvPicPr>
      <xdr:blipFill>
        <a:blip r:embed="rId1"/>
        <a:stretch>
          <a:fillRect/>
        </a:stretch>
      </xdr:blipFill>
      <xdr:spPr>
        <a:xfrm>
          <a:off x="847725" y="208645125"/>
          <a:ext cx="123825" cy="28575"/>
        </a:xfrm>
        <a:prstGeom prst="rect">
          <a:avLst/>
        </a:prstGeom>
        <a:noFill/>
        <a:ln w="9525" cmpd="sng">
          <a:noFill/>
        </a:ln>
      </xdr:spPr>
    </xdr:pic>
    <xdr:clientData/>
  </xdr:twoCellAnchor>
  <xdr:twoCellAnchor editAs="oneCell">
    <xdr:from>
      <xdr:col>2</xdr:col>
      <xdr:colOff>0</xdr:colOff>
      <xdr:row>246</xdr:row>
      <xdr:rowOff>0</xdr:rowOff>
    </xdr:from>
    <xdr:to>
      <xdr:col>2</xdr:col>
      <xdr:colOff>123825</xdr:colOff>
      <xdr:row>246</xdr:row>
      <xdr:rowOff>28575</xdr:rowOff>
    </xdr:to>
    <xdr:pic>
      <xdr:nvPicPr>
        <xdr:cNvPr id="2" name="Picture 499" descr="*"/>
        <xdr:cNvPicPr preferRelativeResize="1">
          <a:picLocks noChangeAspect="1"/>
        </xdr:cNvPicPr>
      </xdr:nvPicPr>
      <xdr:blipFill>
        <a:blip r:embed="rId1"/>
        <a:stretch>
          <a:fillRect/>
        </a:stretch>
      </xdr:blipFill>
      <xdr:spPr>
        <a:xfrm>
          <a:off x="847725" y="208645125"/>
          <a:ext cx="123825" cy="28575"/>
        </a:xfrm>
        <a:prstGeom prst="rect">
          <a:avLst/>
        </a:prstGeom>
        <a:noFill/>
        <a:ln w="9525" cmpd="sng">
          <a:noFill/>
        </a:ln>
      </xdr:spPr>
    </xdr:pic>
    <xdr:clientData/>
  </xdr:twoCellAnchor>
  <xdr:twoCellAnchor editAs="oneCell">
    <xdr:from>
      <xdr:col>2</xdr:col>
      <xdr:colOff>0</xdr:colOff>
      <xdr:row>246</xdr:row>
      <xdr:rowOff>0</xdr:rowOff>
    </xdr:from>
    <xdr:to>
      <xdr:col>2</xdr:col>
      <xdr:colOff>123825</xdr:colOff>
      <xdr:row>246</xdr:row>
      <xdr:rowOff>28575</xdr:rowOff>
    </xdr:to>
    <xdr:pic>
      <xdr:nvPicPr>
        <xdr:cNvPr id="3" name="Picture 499" descr="*"/>
        <xdr:cNvPicPr preferRelativeResize="1">
          <a:picLocks noChangeAspect="1"/>
        </xdr:cNvPicPr>
      </xdr:nvPicPr>
      <xdr:blipFill>
        <a:blip r:embed="rId1"/>
        <a:stretch>
          <a:fillRect/>
        </a:stretch>
      </xdr:blipFill>
      <xdr:spPr>
        <a:xfrm>
          <a:off x="847725" y="208645125"/>
          <a:ext cx="123825" cy="28575"/>
        </a:xfrm>
        <a:prstGeom prst="rect">
          <a:avLst/>
        </a:prstGeom>
        <a:noFill/>
        <a:ln w="9525" cmpd="sng">
          <a:noFill/>
        </a:ln>
      </xdr:spPr>
    </xdr:pic>
    <xdr:clientData/>
  </xdr:twoCellAnchor>
  <xdr:twoCellAnchor editAs="oneCell">
    <xdr:from>
      <xdr:col>2</xdr:col>
      <xdr:colOff>0</xdr:colOff>
      <xdr:row>90</xdr:row>
      <xdr:rowOff>0</xdr:rowOff>
    </xdr:from>
    <xdr:to>
      <xdr:col>2</xdr:col>
      <xdr:colOff>123825</xdr:colOff>
      <xdr:row>90</xdr:row>
      <xdr:rowOff>28575</xdr:rowOff>
    </xdr:to>
    <xdr:pic>
      <xdr:nvPicPr>
        <xdr:cNvPr id="4" name="Picture 499" descr="*"/>
        <xdr:cNvPicPr preferRelativeResize="1">
          <a:picLocks noChangeAspect="1"/>
        </xdr:cNvPicPr>
      </xdr:nvPicPr>
      <xdr:blipFill>
        <a:blip r:embed="rId1"/>
        <a:stretch>
          <a:fillRect/>
        </a:stretch>
      </xdr:blipFill>
      <xdr:spPr>
        <a:xfrm>
          <a:off x="847725" y="112461675"/>
          <a:ext cx="123825" cy="28575"/>
        </a:xfrm>
        <a:prstGeom prst="rect">
          <a:avLst/>
        </a:prstGeom>
        <a:noFill/>
        <a:ln w="9525" cmpd="sng">
          <a:noFill/>
        </a:ln>
      </xdr:spPr>
    </xdr:pic>
    <xdr:clientData/>
  </xdr:twoCellAnchor>
  <xdr:twoCellAnchor editAs="oneCell">
    <xdr:from>
      <xdr:col>2</xdr:col>
      <xdr:colOff>0</xdr:colOff>
      <xdr:row>90</xdr:row>
      <xdr:rowOff>0</xdr:rowOff>
    </xdr:from>
    <xdr:to>
      <xdr:col>2</xdr:col>
      <xdr:colOff>123825</xdr:colOff>
      <xdr:row>90</xdr:row>
      <xdr:rowOff>19050</xdr:rowOff>
    </xdr:to>
    <xdr:pic>
      <xdr:nvPicPr>
        <xdr:cNvPr id="5" name="Picture 499" descr="*"/>
        <xdr:cNvPicPr preferRelativeResize="1">
          <a:picLocks noChangeAspect="1"/>
        </xdr:cNvPicPr>
      </xdr:nvPicPr>
      <xdr:blipFill>
        <a:blip r:embed="rId1"/>
        <a:stretch>
          <a:fillRect/>
        </a:stretch>
      </xdr:blipFill>
      <xdr:spPr>
        <a:xfrm>
          <a:off x="847725" y="112461675"/>
          <a:ext cx="123825" cy="19050"/>
        </a:xfrm>
        <a:prstGeom prst="rect">
          <a:avLst/>
        </a:prstGeom>
        <a:noFill/>
        <a:ln w="9525" cmpd="sng">
          <a:noFill/>
        </a:ln>
      </xdr:spPr>
    </xdr:pic>
    <xdr:clientData/>
  </xdr:twoCellAnchor>
  <xdr:twoCellAnchor editAs="oneCell">
    <xdr:from>
      <xdr:col>2</xdr:col>
      <xdr:colOff>0</xdr:colOff>
      <xdr:row>36</xdr:row>
      <xdr:rowOff>0</xdr:rowOff>
    </xdr:from>
    <xdr:to>
      <xdr:col>2</xdr:col>
      <xdr:colOff>123825</xdr:colOff>
      <xdr:row>36</xdr:row>
      <xdr:rowOff>28575</xdr:rowOff>
    </xdr:to>
    <xdr:pic>
      <xdr:nvPicPr>
        <xdr:cNvPr id="6" name="Picture 499" descr="*"/>
        <xdr:cNvPicPr preferRelativeResize="1">
          <a:picLocks noChangeAspect="1"/>
        </xdr:cNvPicPr>
      </xdr:nvPicPr>
      <xdr:blipFill>
        <a:blip r:embed="rId1"/>
        <a:stretch>
          <a:fillRect/>
        </a:stretch>
      </xdr:blipFill>
      <xdr:spPr>
        <a:xfrm>
          <a:off x="847725" y="43910250"/>
          <a:ext cx="123825" cy="28575"/>
        </a:xfrm>
        <a:prstGeom prst="rect">
          <a:avLst/>
        </a:prstGeom>
        <a:noFill/>
        <a:ln w="9525" cmpd="sng">
          <a:noFill/>
        </a:ln>
      </xdr:spPr>
    </xdr:pic>
    <xdr:clientData/>
  </xdr:twoCellAnchor>
  <xdr:twoCellAnchor editAs="oneCell">
    <xdr:from>
      <xdr:col>2</xdr:col>
      <xdr:colOff>0</xdr:colOff>
      <xdr:row>39</xdr:row>
      <xdr:rowOff>0</xdr:rowOff>
    </xdr:from>
    <xdr:to>
      <xdr:col>2</xdr:col>
      <xdr:colOff>123825</xdr:colOff>
      <xdr:row>39</xdr:row>
      <xdr:rowOff>19050</xdr:rowOff>
    </xdr:to>
    <xdr:pic>
      <xdr:nvPicPr>
        <xdr:cNvPr id="7" name="Picture 499" descr="*"/>
        <xdr:cNvPicPr preferRelativeResize="1">
          <a:picLocks noChangeAspect="1"/>
        </xdr:cNvPicPr>
      </xdr:nvPicPr>
      <xdr:blipFill>
        <a:blip r:embed="rId1"/>
        <a:stretch>
          <a:fillRect/>
        </a:stretch>
      </xdr:blipFill>
      <xdr:spPr>
        <a:xfrm>
          <a:off x="847725" y="48215550"/>
          <a:ext cx="123825" cy="19050"/>
        </a:xfrm>
        <a:prstGeom prst="rect">
          <a:avLst/>
        </a:prstGeom>
        <a:noFill/>
        <a:ln w="9525" cmpd="sng">
          <a:noFill/>
        </a:ln>
      </xdr:spPr>
    </xdr:pic>
    <xdr:clientData/>
  </xdr:twoCellAnchor>
  <xdr:twoCellAnchor editAs="oneCell">
    <xdr:from>
      <xdr:col>2</xdr:col>
      <xdr:colOff>0</xdr:colOff>
      <xdr:row>246</xdr:row>
      <xdr:rowOff>0</xdr:rowOff>
    </xdr:from>
    <xdr:to>
      <xdr:col>2</xdr:col>
      <xdr:colOff>123825</xdr:colOff>
      <xdr:row>246</xdr:row>
      <xdr:rowOff>28575</xdr:rowOff>
    </xdr:to>
    <xdr:pic>
      <xdr:nvPicPr>
        <xdr:cNvPr id="8" name="Picture 499" descr="*"/>
        <xdr:cNvPicPr preferRelativeResize="1">
          <a:picLocks noChangeAspect="1"/>
        </xdr:cNvPicPr>
      </xdr:nvPicPr>
      <xdr:blipFill>
        <a:blip r:embed="rId1"/>
        <a:stretch>
          <a:fillRect/>
        </a:stretch>
      </xdr:blipFill>
      <xdr:spPr>
        <a:xfrm>
          <a:off x="847725" y="208645125"/>
          <a:ext cx="123825" cy="28575"/>
        </a:xfrm>
        <a:prstGeom prst="rect">
          <a:avLst/>
        </a:prstGeom>
        <a:noFill/>
        <a:ln w="9525" cmpd="sng">
          <a:noFill/>
        </a:ln>
      </xdr:spPr>
    </xdr:pic>
    <xdr:clientData/>
  </xdr:twoCellAnchor>
  <xdr:twoCellAnchor editAs="oneCell">
    <xdr:from>
      <xdr:col>2</xdr:col>
      <xdr:colOff>0</xdr:colOff>
      <xdr:row>120</xdr:row>
      <xdr:rowOff>0</xdr:rowOff>
    </xdr:from>
    <xdr:to>
      <xdr:col>2</xdr:col>
      <xdr:colOff>123825</xdr:colOff>
      <xdr:row>120</xdr:row>
      <xdr:rowOff>28575</xdr:rowOff>
    </xdr:to>
    <xdr:pic>
      <xdr:nvPicPr>
        <xdr:cNvPr id="9" name="Picture 499" descr="*"/>
        <xdr:cNvPicPr preferRelativeResize="1">
          <a:picLocks noChangeAspect="1"/>
        </xdr:cNvPicPr>
      </xdr:nvPicPr>
      <xdr:blipFill>
        <a:blip r:embed="rId1"/>
        <a:stretch>
          <a:fillRect/>
        </a:stretch>
      </xdr:blipFill>
      <xdr:spPr>
        <a:xfrm>
          <a:off x="847725" y="133130925"/>
          <a:ext cx="123825" cy="28575"/>
        </a:xfrm>
        <a:prstGeom prst="rect">
          <a:avLst/>
        </a:prstGeom>
        <a:noFill/>
        <a:ln w="9525" cmpd="sng">
          <a:noFill/>
        </a:ln>
      </xdr:spPr>
    </xdr:pic>
    <xdr:clientData/>
  </xdr:twoCellAnchor>
  <xdr:twoCellAnchor editAs="oneCell">
    <xdr:from>
      <xdr:col>2</xdr:col>
      <xdr:colOff>0</xdr:colOff>
      <xdr:row>109</xdr:row>
      <xdr:rowOff>0</xdr:rowOff>
    </xdr:from>
    <xdr:to>
      <xdr:col>2</xdr:col>
      <xdr:colOff>123825</xdr:colOff>
      <xdr:row>109</xdr:row>
      <xdr:rowOff>28575</xdr:rowOff>
    </xdr:to>
    <xdr:pic>
      <xdr:nvPicPr>
        <xdr:cNvPr id="10" name="Picture 499" descr="*"/>
        <xdr:cNvPicPr preferRelativeResize="1">
          <a:picLocks noChangeAspect="1"/>
        </xdr:cNvPicPr>
      </xdr:nvPicPr>
      <xdr:blipFill>
        <a:blip r:embed="rId1"/>
        <a:stretch>
          <a:fillRect/>
        </a:stretch>
      </xdr:blipFill>
      <xdr:spPr>
        <a:xfrm>
          <a:off x="847725" y="126530100"/>
          <a:ext cx="123825" cy="28575"/>
        </a:xfrm>
        <a:prstGeom prst="rect">
          <a:avLst/>
        </a:prstGeom>
        <a:noFill/>
        <a:ln w="9525" cmpd="sng">
          <a:noFill/>
        </a:ln>
      </xdr:spPr>
    </xdr:pic>
    <xdr:clientData/>
  </xdr:twoCellAnchor>
  <xdr:twoCellAnchor editAs="oneCell">
    <xdr:from>
      <xdr:col>2</xdr:col>
      <xdr:colOff>0</xdr:colOff>
      <xdr:row>112</xdr:row>
      <xdr:rowOff>0</xdr:rowOff>
    </xdr:from>
    <xdr:to>
      <xdr:col>2</xdr:col>
      <xdr:colOff>123825</xdr:colOff>
      <xdr:row>112</xdr:row>
      <xdr:rowOff>28575</xdr:rowOff>
    </xdr:to>
    <xdr:pic>
      <xdr:nvPicPr>
        <xdr:cNvPr id="11" name="Picture 499" descr="*"/>
        <xdr:cNvPicPr preferRelativeResize="1">
          <a:picLocks noChangeAspect="1"/>
        </xdr:cNvPicPr>
      </xdr:nvPicPr>
      <xdr:blipFill>
        <a:blip r:embed="rId1"/>
        <a:stretch>
          <a:fillRect/>
        </a:stretch>
      </xdr:blipFill>
      <xdr:spPr>
        <a:xfrm>
          <a:off x="847725" y="128330325"/>
          <a:ext cx="123825" cy="28575"/>
        </a:xfrm>
        <a:prstGeom prst="rect">
          <a:avLst/>
        </a:prstGeom>
        <a:noFill/>
        <a:ln w="9525" cmpd="sng">
          <a:noFill/>
        </a:ln>
      </xdr:spPr>
    </xdr:pic>
    <xdr:clientData/>
  </xdr:twoCellAnchor>
  <xdr:twoCellAnchor editAs="oneCell">
    <xdr:from>
      <xdr:col>2</xdr:col>
      <xdr:colOff>0</xdr:colOff>
      <xdr:row>93</xdr:row>
      <xdr:rowOff>0</xdr:rowOff>
    </xdr:from>
    <xdr:to>
      <xdr:col>2</xdr:col>
      <xdr:colOff>123825</xdr:colOff>
      <xdr:row>93</xdr:row>
      <xdr:rowOff>28575</xdr:rowOff>
    </xdr:to>
    <xdr:pic>
      <xdr:nvPicPr>
        <xdr:cNvPr id="12" name="Picture 499" descr="*"/>
        <xdr:cNvPicPr preferRelativeResize="1">
          <a:picLocks noChangeAspect="1"/>
        </xdr:cNvPicPr>
      </xdr:nvPicPr>
      <xdr:blipFill>
        <a:blip r:embed="rId1"/>
        <a:stretch>
          <a:fillRect/>
        </a:stretch>
      </xdr:blipFill>
      <xdr:spPr>
        <a:xfrm>
          <a:off x="847725" y="116214525"/>
          <a:ext cx="123825" cy="28575"/>
        </a:xfrm>
        <a:prstGeom prst="rect">
          <a:avLst/>
        </a:prstGeom>
        <a:noFill/>
        <a:ln w="9525" cmpd="sng">
          <a:noFill/>
        </a:ln>
      </xdr:spPr>
    </xdr:pic>
    <xdr:clientData/>
  </xdr:twoCellAnchor>
  <xdr:twoCellAnchor editAs="oneCell">
    <xdr:from>
      <xdr:col>2</xdr:col>
      <xdr:colOff>0</xdr:colOff>
      <xdr:row>93</xdr:row>
      <xdr:rowOff>0</xdr:rowOff>
    </xdr:from>
    <xdr:to>
      <xdr:col>2</xdr:col>
      <xdr:colOff>123825</xdr:colOff>
      <xdr:row>93</xdr:row>
      <xdr:rowOff>19050</xdr:rowOff>
    </xdr:to>
    <xdr:pic>
      <xdr:nvPicPr>
        <xdr:cNvPr id="13" name="Picture 499" descr="*"/>
        <xdr:cNvPicPr preferRelativeResize="1">
          <a:picLocks noChangeAspect="1"/>
        </xdr:cNvPicPr>
      </xdr:nvPicPr>
      <xdr:blipFill>
        <a:blip r:embed="rId1"/>
        <a:stretch>
          <a:fillRect/>
        </a:stretch>
      </xdr:blipFill>
      <xdr:spPr>
        <a:xfrm>
          <a:off x="847725" y="116214525"/>
          <a:ext cx="123825" cy="19050"/>
        </a:xfrm>
        <a:prstGeom prst="rect">
          <a:avLst/>
        </a:prstGeom>
        <a:noFill/>
        <a:ln w="9525" cmpd="sng">
          <a:noFill/>
        </a:ln>
      </xdr:spPr>
    </xdr:pic>
    <xdr:clientData/>
  </xdr:twoCellAnchor>
  <xdr:twoCellAnchor editAs="oneCell">
    <xdr:from>
      <xdr:col>2</xdr:col>
      <xdr:colOff>0</xdr:colOff>
      <xdr:row>93</xdr:row>
      <xdr:rowOff>0</xdr:rowOff>
    </xdr:from>
    <xdr:to>
      <xdr:col>2</xdr:col>
      <xdr:colOff>123825</xdr:colOff>
      <xdr:row>93</xdr:row>
      <xdr:rowOff>28575</xdr:rowOff>
    </xdr:to>
    <xdr:pic>
      <xdr:nvPicPr>
        <xdr:cNvPr id="14" name="Picture 499" descr="*"/>
        <xdr:cNvPicPr preferRelativeResize="1">
          <a:picLocks noChangeAspect="1"/>
        </xdr:cNvPicPr>
      </xdr:nvPicPr>
      <xdr:blipFill>
        <a:blip r:embed="rId1"/>
        <a:stretch>
          <a:fillRect/>
        </a:stretch>
      </xdr:blipFill>
      <xdr:spPr>
        <a:xfrm>
          <a:off x="847725" y="116214525"/>
          <a:ext cx="123825" cy="28575"/>
        </a:xfrm>
        <a:prstGeom prst="rect">
          <a:avLst/>
        </a:prstGeom>
        <a:noFill/>
        <a:ln w="9525" cmpd="sng">
          <a:noFill/>
        </a:ln>
      </xdr:spPr>
    </xdr:pic>
    <xdr:clientData/>
  </xdr:twoCellAnchor>
  <xdr:twoCellAnchor editAs="oneCell">
    <xdr:from>
      <xdr:col>2</xdr:col>
      <xdr:colOff>0</xdr:colOff>
      <xdr:row>93</xdr:row>
      <xdr:rowOff>0</xdr:rowOff>
    </xdr:from>
    <xdr:to>
      <xdr:col>2</xdr:col>
      <xdr:colOff>123825</xdr:colOff>
      <xdr:row>93</xdr:row>
      <xdr:rowOff>19050</xdr:rowOff>
    </xdr:to>
    <xdr:pic>
      <xdr:nvPicPr>
        <xdr:cNvPr id="15" name="Picture 499" descr="*"/>
        <xdr:cNvPicPr preferRelativeResize="1">
          <a:picLocks noChangeAspect="1"/>
        </xdr:cNvPicPr>
      </xdr:nvPicPr>
      <xdr:blipFill>
        <a:blip r:embed="rId1"/>
        <a:stretch>
          <a:fillRect/>
        </a:stretch>
      </xdr:blipFill>
      <xdr:spPr>
        <a:xfrm>
          <a:off x="847725" y="116214525"/>
          <a:ext cx="123825" cy="19050"/>
        </a:xfrm>
        <a:prstGeom prst="rect">
          <a:avLst/>
        </a:prstGeom>
        <a:noFill/>
        <a:ln w="9525" cmpd="sng">
          <a:noFill/>
        </a:ln>
      </xdr:spPr>
    </xdr:pic>
    <xdr:clientData/>
  </xdr:twoCellAnchor>
  <xdr:twoCellAnchor editAs="oneCell">
    <xdr:from>
      <xdr:col>2</xdr:col>
      <xdr:colOff>0</xdr:colOff>
      <xdr:row>121</xdr:row>
      <xdr:rowOff>0</xdr:rowOff>
    </xdr:from>
    <xdr:to>
      <xdr:col>2</xdr:col>
      <xdr:colOff>123825</xdr:colOff>
      <xdr:row>121</xdr:row>
      <xdr:rowOff>28575</xdr:rowOff>
    </xdr:to>
    <xdr:pic>
      <xdr:nvPicPr>
        <xdr:cNvPr id="16" name="Picture 499" descr="*"/>
        <xdr:cNvPicPr preferRelativeResize="1">
          <a:picLocks noChangeAspect="1"/>
        </xdr:cNvPicPr>
      </xdr:nvPicPr>
      <xdr:blipFill>
        <a:blip r:embed="rId1"/>
        <a:stretch>
          <a:fillRect/>
        </a:stretch>
      </xdr:blipFill>
      <xdr:spPr>
        <a:xfrm>
          <a:off x="847725" y="133731000"/>
          <a:ext cx="123825"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123825</xdr:colOff>
      <xdr:row>11</xdr:row>
      <xdr:rowOff>28575</xdr:rowOff>
    </xdr:to>
    <xdr:pic>
      <xdr:nvPicPr>
        <xdr:cNvPr id="1" name="Picture 499" descr="*"/>
        <xdr:cNvPicPr preferRelativeResize="1">
          <a:picLocks noChangeAspect="1"/>
        </xdr:cNvPicPr>
      </xdr:nvPicPr>
      <xdr:blipFill>
        <a:blip r:embed="rId1"/>
        <a:stretch>
          <a:fillRect/>
        </a:stretch>
      </xdr:blipFill>
      <xdr:spPr>
        <a:xfrm>
          <a:off x="847725" y="6724650"/>
          <a:ext cx="123825" cy="28575"/>
        </a:xfrm>
        <a:prstGeom prst="rect">
          <a:avLst/>
        </a:prstGeom>
        <a:noFill/>
        <a:ln w="9525" cmpd="sng">
          <a:noFill/>
        </a:ln>
      </xdr:spPr>
    </xdr:pic>
    <xdr:clientData/>
  </xdr:twoCellAnchor>
  <xdr:twoCellAnchor editAs="oneCell">
    <xdr:from>
      <xdr:col>2</xdr:col>
      <xdr:colOff>0</xdr:colOff>
      <xdr:row>11</xdr:row>
      <xdr:rowOff>0</xdr:rowOff>
    </xdr:from>
    <xdr:to>
      <xdr:col>2</xdr:col>
      <xdr:colOff>123825</xdr:colOff>
      <xdr:row>11</xdr:row>
      <xdr:rowOff>28575</xdr:rowOff>
    </xdr:to>
    <xdr:pic>
      <xdr:nvPicPr>
        <xdr:cNvPr id="2" name="Picture 499" descr="*"/>
        <xdr:cNvPicPr preferRelativeResize="1">
          <a:picLocks noChangeAspect="1"/>
        </xdr:cNvPicPr>
      </xdr:nvPicPr>
      <xdr:blipFill>
        <a:blip r:embed="rId1"/>
        <a:stretch>
          <a:fillRect/>
        </a:stretch>
      </xdr:blipFill>
      <xdr:spPr>
        <a:xfrm>
          <a:off x="847725" y="6724650"/>
          <a:ext cx="123825" cy="28575"/>
        </a:xfrm>
        <a:prstGeom prst="rect">
          <a:avLst/>
        </a:prstGeom>
        <a:noFill/>
        <a:ln w="9525" cmpd="sng">
          <a:noFill/>
        </a:ln>
      </xdr:spPr>
    </xdr:pic>
    <xdr:clientData/>
  </xdr:twoCellAnchor>
  <xdr:twoCellAnchor editAs="oneCell">
    <xdr:from>
      <xdr:col>2</xdr:col>
      <xdr:colOff>0</xdr:colOff>
      <xdr:row>11</xdr:row>
      <xdr:rowOff>0</xdr:rowOff>
    </xdr:from>
    <xdr:to>
      <xdr:col>2</xdr:col>
      <xdr:colOff>123825</xdr:colOff>
      <xdr:row>11</xdr:row>
      <xdr:rowOff>28575</xdr:rowOff>
    </xdr:to>
    <xdr:pic>
      <xdr:nvPicPr>
        <xdr:cNvPr id="3" name="Picture 499" descr="*"/>
        <xdr:cNvPicPr preferRelativeResize="1">
          <a:picLocks noChangeAspect="1"/>
        </xdr:cNvPicPr>
      </xdr:nvPicPr>
      <xdr:blipFill>
        <a:blip r:embed="rId1"/>
        <a:stretch>
          <a:fillRect/>
        </a:stretch>
      </xdr:blipFill>
      <xdr:spPr>
        <a:xfrm>
          <a:off x="847725" y="6724650"/>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4"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19050</xdr:rowOff>
    </xdr:to>
    <xdr:pic>
      <xdr:nvPicPr>
        <xdr:cNvPr id="5" name="Picture 499" descr="*"/>
        <xdr:cNvPicPr preferRelativeResize="1">
          <a:picLocks noChangeAspect="1"/>
        </xdr:cNvPicPr>
      </xdr:nvPicPr>
      <xdr:blipFill>
        <a:blip r:embed="rId1"/>
        <a:stretch>
          <a:fillRect/>
        </a:stretch>
      </xdr:blipFill>
      <xdr:spPr>
        <a:xfrm>
          <a:off x="847725" y="2524125"/>
          <a:ext cx="123825" cy="19050"/>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6"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19050</xdr:rowOff>
    </xdr:to>
    <xdr:pic>
      <xdr:nvPicPr>
        <xdr:cNvPr id="7" name="Picture 499" descr="*"/>
        <xdr:cNvPicPr preferRelativeResize="1">
          <a:picLocks noChangeAspect="1"/>
        </xdr:cNvPicPr>
      </xdr:nvPicPr>
      <xdr:blipFill>
        <a:blip r:embed="rId1"/>
        <a:stretch>
          <a:fillRect/>
        </a:stretch>
      </xdr:blipFill>
      <xdr:spPr>
        <a:xfrm>
          <a:off x="847725" y="2524125"/>
          <a:ext cx="123825" cy="19050"/>
        </a:xfrm>
        <a:prstGeom prst="rect">
          <a:avLst/>
        </a:prstGeom>
        <a:noFill/>
        <a:ln w="9525" cmpd="sng">
          <a:noFill/>
        </a:ln>
      </xdr:spPr>
    </xdr:pic>
    <xdr:clientData/>
  </xdr:twoCellAnchor>
  <xdr:twoCellAnchor editAs="oneCell">
    <xdr:from>
      <xdr:col>2</xdr:col>
      <xdr:colOff>0</xdr:colOff>
      <xdr:row>11</xdr:row>
      <xdr:rowOff>0</xdr:rowOff>
    </xdr:from>
    <xdr:to>
      <xdr:col>2</xdr:col>
      <xdr:colOff>123825</xdr:colOff>
      <xdr:row>11</xdr:row>
      <xdr:rowOff>28575</xdr:rowOff>
    </xdr:to>
    <xdr:pic>
      <xdr:nvPicPr>
        <xdr:cNvPr id="8" name="Picture 499" descr="*"/>
        <xdr:cNvPicPr preferRelativeResize="1">
          <a:picLocks noChangeAspect="1"/>
        </xdr:cNvPicPr>
      </xdr:nvPicPr>
      <xdr:blipFill>
        <a:blip r:embed="rId1"/>
        <a:stretch>
          <a:fillRect/>
        </a:stretch>
      </xdr:blipFill>
      <xdr:spPr>
        <a:xfrm>
          <a:off x="847725" y="6724650"/>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9"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10"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11"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12"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19050</xdr:rowOff>
    </xdr:to>
    <xdr:pic>
      <xdr:nvPicPr>
        <xdr:cNvPr id="13" name="Picture 499" descr="*"/>
        <xdr:cNvPicPr preferRelativeResize="1">
          <a:picLocks noChangeAspect="1"/>
        </xdr:cNvPicPr>
      </xdr:nvPicPr>
      <xdr:blipFill>
        <a:blip r:embed="rId1"/>
        <a:stretch>
          <a:fillRect/>
        </a:stretch>
      </xdr:blipFill>
      <xdr:spPr>
        <a:xfrm>
          <a:off x="847725" y="2524125"/>
          <a:ext cx="123825" cy="19050"/>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14"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19050</xdr:rowOff>
    </xdr:to>
    <xdr:pic>
      <xdr:nvPicPr>
        <xdr:cNvPr id="15" name="Picture 499" descr="*"/>
        <xdr:cNvPicPr preferRelativeResize="1">
          <a:picLocks noChangeAspect="1"/>
        </xdr:cNvPicPr>
      </xdr:nvPicPr>
      <xdr:blipFill>
        <a:blip r:embed="rId1"/>
        <a:stretch>
          <a:fillRect/>
        </a:stretch>
      </xdr:blipFill>
      <xdr:spPr>
        <a:xfrm>
          <a:off x="847725" y="2524125"/>
          <a:ext cx="123825" cy="19050"/>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28575</xdr:rowOff>
    </xdr:to>
    <xdr:pic>
      <xdr:nvPicPr>
        <xdr:cNvPr id="16" name="Picture 499" descr="*"/>
        <xdr:cNvPicPr preferRelativeResize="1">
          <a:picLocks noChangeAspect="1"/>
        </xdr:cNvPicPr>
      </xdr:nvPicPr>
      <xdr:blipFill>
        <a:blip r:embed="rId1"/>
        <a:stretch>
          <a:fillRect/>
        </a:stretch>
      </xdr:blipFill>
      <xdr:spPr>
        <a:xfrm>
          <a:off x="847725" y="2524125"/>
          <a:ext cx="123825" cy="28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46</xdr:row>
      <xdr:rowOff>0</xdr:rowOff>
    </xdr:from>
    <xdr:to>
      <xdr:col>2</xdr:col>
      <xdr:colOff>123825</xdr:colOff>
      <xdr:row>46</xdr:row>
      <xdr:rowOff>28575</xdr:rowOff>
    </xdr:to>
    <xdr:pic>
      <xdr:nvPicPr>
        <xdr:cNvPr id="1" name="Picture 499" descr="*"/>
        <xdr:cNvPicPr preferRelativeResize="1">
          <a:picLocks noChangeAspect="1"/>
        </xdr:cNvPicPr>
      </xdr:nvPicPr>
      <xdr:blipFill>
        <a:blip r:embed="rId1"/>
        <a:stretch>
          <a:fillRect/>
        </a:stretch>
      </xdr:blipFill>
      <xdr:spPr>
        <a:xfrm>
          <a:off x="971550" y="33985200"/>
          <a:ext cx="123825" cy="28575"/>
        </a:xfrm>
        <a:prstGeom prst="rect">
          <a:avLst/>
        </a:prstGeom>
        <a:noFill/>
        <a:ln w="9525" cmpd="sng">
          <a:noFill/>
        </a:ln>
      </xdr:spPr>
    </xdr:pic>
    <xdr:clientData/>
  </xdr:twoCellAnchor>
  <xdr:twoCellAnchor editAs="oneCell">
    <xdr:from>
      <xdr:col>2</xdr:col>
      <xdr:colOff>0</xdr:colOff>
      <xdr:row>46</xdr:row>
      <xdr:rowOff>0</xdr:rowOff>
    </xdr:from>
    <xdr:to>
      <xdr:col>2</xdr:col>
      <xdr:colOff>123825</xdr:colOff>
      <xdr:row>46</xdr:row>
      <xdr:rowOff>28575</xdr:rowOff>
    </xdr:to>
    <xdr:pic>
      <xdr:nvPicPr>
        <xdr:cNvPr id="2" name="Picture 499" descr="*"/>
        <xdr:cNvPicPr preferRelativeResize="1">
          <a:picLocks noChangeAspect="1"/>
        </xdr:cNvPicPr>
      </xdr:nvPicPr>
      <xdr:blipFill>
        <a:blip r:embed="rId1"/>
        <a:stretch>
          <a:fillRect/>
        </a:stretch>
      </xdr:blipFill>
      <xdr:spPr>
        <a:xfrm>
          <a:off x="971550" y="33985200"/>
          <a:ext cx="123825" cy="28575"/>
        </a:xfrm>
        <a:prstGeom prst="rect">
          <a:avLst/>
        </a:prstGeom>
        <a:noFill/>
        <a:ln w="9525" cmpd="sng">
          <a:noFill/>
        </a:ln>
      </xdr:spPr>
    </xdr:pic>
    <xdr:clientData/>
  </xdr:twoCellAnchor>
  <xdr:twoCellAnchor editAs="oneCell">
    <xdr:from>
      <xdr:col>2</xdr:col>
      <xdr:colOff>0</xdr:colOff>
      <xdr:row>46</xdr:row>
      <xdr:rowOff>0</xdr:rowOff>
    </xdr:from>
    <xdr:to>
      <xdr:col>2</xdr:col>
      <xdr:colOff>123825</xdr:colOff>
      <xdr:row>46</xdr:row>
      <xdr:rowOff>28575</xdr:rowOff>
    </xdr:to>
    <xdr:pic>
      <xdr:nvPicPr>
        <xdr:cNvPr id="3" name="Picture 499" descr="*"/>
        <xdr:cNvPicPr preferRelativeResize="1">
          <a:picLocks noChangeAspect="1"/>
        </xdr:cNvPicPr>
      </xdr:nvPicPr>
      <xdr:blipFill>
        <a:blip r:embed="rId1"/>
        <a:stretch>
          <a:fillRect/>
        </a:stretch>
      </xdr:blipFill>
      <xdr:spPr>
        <a:xfrm>
          <a:off x="971550" y="33985200"/>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4"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19050</xdr:rowOff>
    </xdr:to>
    <xdr:pic>
      <xdr:nvPicPr>
        <xdr:cNvPr id="5" name="Picture 499" descr="*"/>
        <xdr:cNvPicPr preferRelativeResize="1">
          <a:picLocks noChangeAspect="1"/>
        </xdr:cNvPicPr>
      </xdr:nvPicPr>
      <xdr:blipFill>
        <a:blip r:embed="rId1"/>
        <a:stretch>
          <a:fillRect/>
        </a:stretch>
      </xdr:blipFill>
      <xdr:spPr>
        <a:xfrm>
          <a:off x="971550" y="18983325"/>
          <a:ext cx="123825" cy="19050"/>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6"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19050</xdr:rowOff>
    </xdr:to>
    <xdr:pic>
      <xdr:nvPicPr>
        <xdr:cNvPr id="7" name="Picture 499" descr="*"/>
        <xdr:cNvPicPr preferRelativeResize="1">
          <a:picLocks noChangeAspect="1"/>
        </xdr:cNvPicPr>
      </xdr:nvPicPr>
      <xdr:blipFill>
        <a:blip r:embed="rId1"/>
        <a:stretch>
          <a:fillRect/>
        </a:stretch>
      </xdr:blipFill>
      <xdr:spPr>
        <a:xfrm>
          <a:off x="971550" y="18983325"/>
          <a:ext cx="123825" cy="19050"/>
        </a:xfrm>
        <a:prstGeom prst="rect">
          <a:avLst/>
        </a:prstGeom>
        <a:noFill/>
        <a:ln w="9525" cmpd="sng">
          <a:noFill/>
        </a:ln>
      </xdr:spPr>
    </xdr:pic>
    <xdr:clientData/>
  </xdr:twoCellAnchor>
  <xdr:twoCellAnchor editAs="oneCell">
    <xdr:from>
      <xdr:col>2</xdr:col>
      <xdr:colOff>0</xdr:colOff>
      <xdr:row>46</xdr:row>
      <xdr:rowOff>0</xdr:rowOff>
    </xdr:from>
    <xdr:to>
      <xdr:col>2</xdr:col>
      <xdr:colOff>123825</xdr:colOff>
      <xdr:row>46</xdr:row>
      <xdr:rowOff>28575</xdr:rowOff>
    </xdr:to>
    <xdr:pic>
      <xdr:nvPicPr>
        <xdr:cNvPr id="8" name="Picture 499" descr="*"/>
        <xdr:cNvPicPr preferRelativeResize="1">
          <a:picLocks noChangeAspect="1"/>
        </xdr:cNvPicPr>
      </xdr:nvPicPr>
      <xdr:blipFill>
        <a:blip r:embed="rId1"/>
        <a:stretch>
          <a:fillRect/>
        </a:stretch>
      </xdr:blipFill>
      <xdr:spPr>
        <a:xfrm>
          <a:off x="971550" y="33985200"/>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9"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10"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11"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12"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19050</xdr:rowOff>
    </xdr:to>
    <xdr:pic>
      <xdr:nvPicPr>
        <xdr:cNvPr id="13" name="Picture 499" descr="*"/>
        <xdr:cNvPicPr preferRelativeResize="1">
          <a:picLocks noChangeAspect="1"/>
        </xdr:cNvPicPr>
      </xdr:nvPicPr>
      <xdr:blipFill>
        <a:blip r:embed="rId1"/>
        <a:stretch>
          <a:fillRect/>
        </a:stretch>
      </xdr:blipFill>
      <xdr:spPr>
        <a:xfrm>
          <a:off x="971550" y="18983325"/>
          <a:ext cx="123825" cy="19050"/>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14"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19050</xdr:rowOff>
    </xdr:to>
    <xdr:pic>
      <xdr:nvPicPr>
        <xdr:cNvPr id="15" name="Picture 499" descr="*"/>
        <xdr:cNvPicPr preferRelativeResize="1">
          <a:picLocks noChangeAspect="1"/>
        </xdr:cNvPicPr>
      </xdr:nvPicPr>
      <xdr:blipFill>
        <a:blip r:embed="rId1"/>
        <a:stretch>
          <a:fillRect/>
        </a:stretch>
      </xdr:blipFill>
      <xdr:spPr>
        <a:xfrm>
          <a:off x="971550" y="18983325"/>
          <a:ext cx="123825" cy="19050"/>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28575</xdr:rowOff>
    </xdr:to>
    <xdr:pic>
      <xdr:nvPicPr>
        <xdr:cNvPr id="16" name="Picture 499" descr="*"/>
        <xdr:cNvPicPr preferRelativeResize="1">
          <a:picLocks noChangeAspect="1"/>
        </xdr:cNvPicPr>
      </xdr:nvPicPr>
      <xdr:blipFill>
        <a:blip r:embed="rId1"/>
        <a:stretch>
          <a:fillRect/>
        </a:stretch>
      </xdr:blipFill>
      <xdr:spPr>
        <a:xfrm>
          <a:off x="971550" y="18983325"/>
          <a:ext cx="123825" cy="28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16</xdr:row>
      <xdr:rowOff>0</xdr:rowOff>
    </xdr:from>
    <xdr:to>
      <xdr:col>2</xdr:col>
      <xdr:colOff>123825</xdr:colOff>
      <xdr:row>16</xdr:row>
      <xdr:rowOff>28575</xdr:rowOff>
    </xdr:to>
    <xdr:pic>
      <xdr:nvPicPr>
        <xdr:cNvPr id="1"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2"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3"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4"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19050</xdr:rowOff>
    </xdr:to>
    <xdr:pic>
      <xdr:nvPicPr>
        <xdr:cNvPr id="5" name="Picture 499" descr="*"/>
        <xdr:cNvPicPr preferRelativeResize="1">
          <a:picLocks noChangeAspect="1"/>
        </xdr:cNvPicPr>
      </xdr:nvPicPr>
      <xdr:blipFill>
        <a:blip r:embed="rId1"/>
        <a:stretch>
          <a:fillRect/>
        </a:stretch>
      </xdr:blipFill>
      <xdr:spPr>
        <a:xfrm>
          <a:off x="971550" y="9134475"/>
          <a:ext cx="123825" cy="19050"/>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6"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19050</xdr:rowOff>
    </xdr:to>
    <xdr:pic>
      <xdr:nvPicPr>
        <xdr:cNvPr id="7" name="Picture 499" descr="*"/>
        <xdr:cNvPicPr preferRelativeResize="1">
          <a:picLocks noChangeAspect="1"/>
        </xdr:cNvPicPr>
      </xdr:nvPicPr>
      <xdr:blipFill>
        <a:blip r:embed="rId1"/>
        <a:stretch>
          <a:fillRect/>
        </a:stretch>
      </xdr:blipFill>
      <xdr:spPr>
        <a:xfrm>
          <a:off x="971550" y="9134475"/>
          <a:ext cx="123825" cy="19050"/>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8"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9"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10"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11"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12"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19050</xdr:rowOff>
    </xdr:to>
    <xdr:pic>
      <xdr:nvPicPr>
        <xdr:cNvPr id="13" name="Picture 499" descr="*"/>
        <xdr:cNvPicPr preferRelativeResize="1">
          <a:picLocks noChangeAspect="1"/>
        </xdr:cNvPicPr>
      </xdr:nvPicPr>
      <xdr:blipFill>
        <a:blip r:embed="rId1"/>
        <a:stretch>
          <a:fillRect/>
        </a:stretch>
      </xdr:blipFill>
      <xdr:spPr>
        <a:xfrm>
          <a:off x="971550" y="9134475"/>
          <a:ext cx="123825" cy="19050"/>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14"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19050</xdr:rowOff>
    </xdr:to>
    <xdr:pic>
      <xdr:nvPicPr>
        <xdr:cNvPr id="15" name="Picture 499" descr="*"/>
        <xdr:cNvPicPr preferRelativeResize="1">
          <a:picLocks noChangeAspect="1"/>
        </xdr:cNvPicPr>
      </xdr:nvPicPr>
      <xdr:blipFill>
        <a:blip r:embed="rId1"/>
        <a:stretch>
          <a:fillRect/>
        </a:stretch>
      </xdr:blipFill>
      <xdr:spPr>
        <a:xfrm>
          <a:off x="971550" y="9134475"/>
          <a:ext cx="123825" cy="19050"/>
        </a:xfrm>
        <a:prstGeom prst="rect">
          <a:avLst/>
        </a:prstGeom>
        <a:noFill/>
        <a:ln w="9525" cmpd="sng">
          <a:noFill/>
        </a:ln>
      </xdr:spPr>
    </xdr:pic>
    <xdr:clientData/>
  </xdr:twoCellAnchor>
  <xdr:twoCellAnchor editAs="oneCell">
    <xdr:from>
      <xdr:col>2</xdr:col>
      <xdr:colOff>0</xdr:colOff>
      <xdr:row>16</xdr:row>
      <xdr:rowOff>0</xdr:rowOff>
    </xdr:from>
    <xdr:to>
      <xdr:col>2</xdr:col>
      <xdr:colOff>123825</xdr:colOff>
      <xdr:row>16</xdr:row>
      <xdr:rowOff>28575</xdr:rowOff>
    </xdr:to>
    <xdr:pic>
      <xdr:nvPicPr>
        <xdr:cNvPr id="16" name="Picture 499" descr="*"/>
        <xdr:cNvPicPr preferRelativeResize="1">
          <a:picLocks noChangeAspect="1"/>
        </xdr:cNvPicPr>
      </xdr:nvPicPr>
      <xdr:blipFill>
        <a:blip r:embed="rId1"/>
        <a:stretch>
          <a:fillRect/>
        </a:stretch>
      </xdr:blipFill>
      <xdr:spPr>
        <a:xfrm>
          <a:off x="971550" y="9134475"/>
          <a:ext cx="123825" cy="28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2</xdr:col>
      <xdr:colOff>123825</xdr:colOff>
      <xdr:row>6</xdr:row>
      <xdr:rowOff>28575</xdr:rowOff>
    </xdr:to>
    <xdr:pic>
      <xdr:nvPicPr>
        <xdr:cNvPr id="1"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2"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3"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4"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19050</xdr:rowOff>
    </xdr:to>
    <xdr:pic>
      <xdr:nvPicPr>
        <xdr:cNvPr id="5" name="Picture 499" descr="*"/>
        <xdr:cNvPicPr preferRelativeResize="1">
          <a:picLocks noChangeAspect="1"/>
        </xdr:cNvPicPr>
      </xdr:nvPicPr>
      <xdr:blipFill>
        <a:blip r:embed="rId1"/>
        <a:stretch>
          <a:fillRect/>
        </a:stretch>
      </xdr:blipFill>
      <xdr:spPr>
        <a:xfrm>
          <a:off x="971550" y="3048000"/>
          <a:ext cx="123825" cy="19050"/>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6"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19050</xdr:rowOff>
    </xdr:to>
    <xdr:pic>
      <xdr:nvPicPr>
        <xdr:cNvPr id="7" name="Picture 499" descr="*"/>
        <xdr:cNvPicPr preferRelativeResize="1">
          <a:picLocks noChangeAspect="1"/>
        </xdr:cNvPicPr>
      </xdr:nvPicPr>
      <xdr:blipFill>
        <a:blip r:embed="rId1"/>
        <a:stretch>
          <a:fillRect/>
        </a:stretch>
      </xdr:blipFill>
      <xdr:spPr>
        <a:xfrm>
          <a:off x="971550" y="3048000"/>
          <a:ext cx="123825" cy="19050"/>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8"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9"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10"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11"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12"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19050</xdr:rowOff>
    </xdr:to>
    <xdr:pic>
      <xdr:nvPicPr>
        <xdr:cNvPr id="13" name="Picture 499" descr="*"/>
        <xdr:cNvPicPr preferRelativeResize="1">
          <a:picLocks noChangeAspect="1"/>
        </xdr:cNvPicPr>
      </xdr:nvPicPr>
      <xdr:blipFill>
        <a:blip r:embed="rId1"/>
        <a:stretch>
          <a:fillRect/>
        </a:stretch>
      </xdr:blipFill>
      <xdr:spPr>
        <a:xfrm>
          <a:off x="971550" y="3048000"/>
          <a:ext cx="123825" cy="19050"/>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14"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19050</xdr:rowOff>
    </xdr:to>
    <xdr:pic>
      <xdr:nvPicPr>
        <xdr:cNvPr id="15" name="Picture 499" descr="*"/>
        <xdr:cNvPicPr preferRelativeResize="1">
          <a:picLocks noChangeAspect="1"/>
        </xdr:cNvPicPr>
      </xdr:nvPicPr>
      <xdr:blipFill>
        <a:blip r:embed="rId1"/>
        <a:stretch>
          <a:fillRect/>
        </a:stretch>
      </xdr:blipFill>
      <xdr:spPr>
        <a:xfrm>
          <a:off x="971550" y="3048000"/>
          <a:ext cx="123825" cy="19050"/>
        </a:xfrm>
        <a:prstGeom prst="rect">
          <a:avLst/>
        </a:prstGeom>
        <a:noFill/>
        <a:ln w="9525" cmpd="sng">
          <a:noFill/>
        </a:ln>
      </xdr:spPr>
    </xdr:pic>
    <xdr:clientData/>
  </xdr:twoCellAnchor>
  <xdr:twoCellAnchor editAs="oneCell">
    <xdr:from>
      <xdr:col>2</xdr:col>
      <xdr:colOff>0</xdr:colOff>
      <xdr:row>6</xdr:row>
      <xdr:rowOff>0</xdr:rowOff>
    </xdr:from>
    <xdr:to>
      <xdr:col>2</xdr:col>
      <xdr:colOff>123825</xdr:colOff>
      <xdr:row>6</xdr:row>
      <xdr:rowOff>28575</xdr:rowOff>
    </xdr:to>
    <xdr:pic>
      <xdr:nvPicPr>
        <xdr:cNvPr id="16" name="Picture 499" descr="*"/>
        <xdr:cNvPicPr preferRelativeResize="1">
          <a:picLocks noChangeAspect="1"/>
        </xdr:cNvPicPr>
      </xdr:nvPicPr>
      <xdr:blipFill>
        <a:blip r:embed="rId1"/>
        <a:stretch>
          <a:fillRect/>
        </a:stretch>
      </xdr:blipFill>
      <xdr:spPr>
        <a:xfrm>
          <a:off x="971550" y="3048000"/>
          <a:ext cx="123825" cy="28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349</xdr:row>
      <xdr:rowOff>0</xdr:rowOff>
    </xdr:from>
    <xdr:to>
      <xdr:col>2</xdr:col>
      <xdr:colOff>123825</xdr:colOff>
      <xdr:row>349</xdr:row>
      <xdr:rowOff>28575</xdr:rowOff>
    </xdr:to>
    <xdr:pic>
      <xdr:nvPicPr>
        <xdr:cNvPr id="1" name="Picture 499" descr="*"/>
        <xdr:cNvPicPr preferRelativeResize="1">
          <a:picLocks noChangeAspect="1"/>
        </xdr:cNvPicPr>
      </xdr:nvPicPr>
      <xdr:blipFill>
        <a:blip r:embed="rId1"/>
        <a:stretch>
          <a:fillRect/>
        </a:stretch>
      </xdr:blipFill>
      <xdr:spPr>
        <a:xfrm>
          <a:off x="847725" y="288312225"/>
          <a:ext cx="123825" cy="28575"/>
        </a:xfrm>
        <a:prstGeom prst="rect">
          <a:avLst/>
        </a:prstGeom>
        <a:noFill/>
        <a:ln w="9525" cmpd="sng">
          <a:noFill/>
        </a:ln>
      </xdr:spPr>
    </xdr:pic>
    <xdr:clientData/>
  </xdr:twoCellAnchor>
  <xdr:twoCellAnchor editAs="oneCell">
    <xdr:from>
      <xdr:col>2</xdr:col>
      <xdr:colOff>0</xdr:colOff>
      <xdr:row>349</xdr:row>
      <xdr:rowOff>0</xdr:rowOff>
    </xdr:from>
    <xdr:to>
      <xdr:col>2</xdr:col>
      <xdr:colOff>123825</xdr:colOff>
      <xdr:row>349</xdr:row>
      <xdr:rowOff>28575</xdr:rowOff>
    </xdr:to>
    <xdr:pic>
      <xdr:nvPicPr>
        <xdr:cNvPr id="2" name="Picture 499" descr="*"/>
        <xdr:cNvPicPr preferRelativeResize="1">
          <a:picLocks noChangeAspect="1"/>
        </xdr:cNvPicPr>
      </xdr:nvPicPr>
      <xdr:blipFill>
        <a:blip r:embed="rId1"/>
        <a:stretch>
          <a:fillRect/>
        </a:stretch>
      </xdr:blipFill>
      <xdr:spPr>
        <a:xfrm>
          <a:off x="847725" y="288312225"/>
          <a:ext cx="123825" cy="28575"/>
        </a:xfrm>
        <a:prstGeom prst="rect">
          <a:avLst/>
        </a:prstGeom>
        <a:noFill/>
        <a:ln w="9525" cmpd="sng">
          <a:noFill/>
        </a:ln>
      </xdr:spPr>
    </xdr:pic>
    <xdr:clientData/>
  </xdr:twoCellAnchor>
  <xdr:twoCellAnchor editAs="oneCell">
    <xdr:from>
      <xdr:col>2</xdr:col>
      <xdr:colOff>0</xdr:colOff>
      <xdr:row>349</xdr:row>
      <xdr:rowOff>0</xdr:rowOff>
    </xdr:from>
    <xdr:to>
      <xdr:col>2</xdr:col>
      <xdr:colOff>123825</xdr:colOff>
      <xdr:row>349</xdr:row>
      <xdr:rowOff>28575</xdr:rowOff>
    </xdr:to>
    <xdr:pic>
      <xdr:nvPicPr>
        <xdr:cNvPr id="3" name="Picture 499" descr="*"/>
        <xdr:cNvPicPr preferRelativeResize="1">
          <a:picLocks noChangeAspect="1"/>
        </xdr:cNvPicPr>
      </xdr:nvPicPr>
      <xdr:blipFill>
        <a:blip r:embed="rId1"/>
        <a:stretch>
          <a:fillRect/>
        </a:stretch>
      </xdr:blipFill>
      <xdr:spPr>
        <a:xfrm>
          <a:off x="847725" y="288312225"/>
          <a:ext cx="123825" cy="28575"/>
        </a:xfrm>
        <a:prstGeom prst="rect">
          <a:avLst/>
        </a:prstGeom>
        <a:noFill/>
        <a:ln w="9525" cmpd="sng">
          <a:noFill/>
        </a:ln>
      </xdr:spPr>
    </xdr:pic>
    <xdr:clientData/>
  </xdr:twoCellAnchor>
  <xdr:twoCellAnchor editAs="oneCell">
    <xdr:from>
      <xdr:col>2</xdr:col>
      <xdr:colOff>0</xdr:colOff>
      <xdr:row>117</xdr:row>
      <xdr:rowOff>0</xdr:rowOff>
    </xdr:from>
    <xdr:to>
      <xdr:col>2</xdr:col>
      <xdr:colOff>123825</xdr:colOff>
      <xdr:row>117</xdr:row>
      <xdr:rowOff>28575</xdr:rowOff>
    </xdr:to>
    <xdr:pic>
      <xdr:nvPicPr>
        <xdr:cNvPr id="4" name="Picture 499" descr="*"/>
        <xdr:cNvPicPr preferRelativeResize="1">
          <a:picLocks noChangeAspect="1"/>
        </xdr:cNvPicPr>
      </xdr:nvPicPr>
      <xdr:blipFill>
        <a:blip r:embed="rId1"/>
        <a:stretch>
          <a:fillRect/>
        </a:stretch>
      </xdr:blipFill>
      <xdr:spPr>
        <a:xfrm>
          <a:off x="847725" y="144646650"/>
          <a:ext cx="123825" cy="28575"/>
        </a:xfrm>
        <a:prstGeom prst="rect">
          <a:avLst/>
        </a:prstGeom>
        <a:noFill/>
        <a:ln w="9525" cmpd="sng">
          <a:noFill/>
        </a:ln>
      </xdr:spPr>
    </xdr:pic>
    <xdr:clientData/>
  </xdr:twoCellAnchor>
  <xdr:twoCellAnchor editAs="oneCell">
    <xdr:from>
      <xdr:col>2</xdr:col>
      <xdr:colOff>0</xdr:colOff>
      <xdr:row>117</xdr:row>
      <xdr:rowOff>0</xdr:rowOff>
    </xdr:from>
    <xdr:to>
      <xdr:col>2</xdr:col>
      <xdr:colOff>123825</xdr:colOff>
      <xdr:row>117</xdr:row>
      <xdr:rowOff>19050</xdr:rowOff>
    </xdr:to>
    <xdr:pic>
      <xdr:nvPicPr>
        <xdr:cNvPr id="5" name="Picture 499" descr="*"/>
        <xdr:cNvPicPr preferRelativeResize="1">
          <a:picLocks noChangeAspect="1"/>
        </xdr:cNvPicPr>
      </xdr:nvPicPr>
      <xdr:blipFill>
        <a:blip r:embed="rId1"/>
        <a:stretch>
          <a:fillRect/>
        </a:stretch>
      </xdr:blipFill>
      <xdr:spPr>
        <a:xfrm>
          <a:off x="847725" y="144646650"/>
          <a:ext cx="123825" cy="19050"/>
        </a:xfrm>
        <a:prstGeom prst="rect">
          <a:avLst/>
        </a:prstGeom>
        <a:noFill/>
        <a:ln w="9525" cmpd="sng">
          <a:noFill/>
        </a:ln>
      </xdr:spPr>
    </xdr:pic>
    <xdr:clientData/>
  </xdr:twoCellAnchor>
  <xdr:twoCellAnchor editAs="oneCell">
    <xdr:from>
      <xdr:col>2</xdr:col>
      <xdr:colOff>0</xdr:colOff>
      <xdr:row>40</xdr:row>
      <xdr:rowOff>0</xdr:rowOff>
    </xdr:from>
    <xdr:to>
      <xdr:col>2</xdr:col>
      <xdr:colOff>123825</xdr:colOff>
      <xdr:row>40</xdr:row>
      <xdr:rowOff>28575</xdr:rowOff>
    </xdr:to>
    <xdr:pic>
      <xdr:nvPicPr>
        <xdr:cNvPr id="6" name="Picture 499" descr="*"/>
        <xdr:cNvPicPr preferRelativeResize="1">
          <a:picLocks noChangeAspect="1"/>
        </xdr:cNvPicPr>
      </xdr:nvPicPr>
      <xdr:blipFill>
        <a:blip r:embed="rId1"/>
        <a:stretch>
          <a:fillRect/>
        </a:stretch>
      </xdr:blipFill>
      <xdr:spPr>
        <a:xfrm>
          <a:off x="847725" y="48701325"/>
          <a:ext cx="123825" cy="28575"/>
        </a:xfrm>
        <a:prstGeom prst="rect">
          <a:avLst/>
        </a:prstGeom>
        <a:noFill/>
        <a:ln w="9525" cmpd="sng">
          <a:noFill/>
        </a:ln>
      </xdr:spPr>
    </xdr:pic>
    <xdr:clientData/>
  </xdr:twoCellAnchor>
  <xdr:twoCellAnchor editAs="oneCell">
    <xdr:from>
      <xdr:col>2</xdr:col>
      <xdr:colOff>0</xdr:colOff>
      <xdr:row>43</xdr:row>
      <xdr:rowOff>0</xdr:rowOff>
    </xdr:from>
    <xdr:to>
      <xdr:col>2</xdr:col>
      <xdr:colOff>123825</xdr:colOff>
      <xdr:row>43</xdr:row>
      <xdr:rowOff>19050</xdr:rowOff>
    </xdr:to>
    <xdr:pic>
      <xdr:nvPicPr>
        <xdr:cNvPr id="7" name="Picture 499" descr="*"/>
        <xdr:cNvPicPr preferRelativeResize="1">
          <a:picLocks noChangeAspect="1"/>
        </xdr:cNvPicPr>
      </xdr:nvPicPr>
      <xdr:blipFill>
        <a:blip r:embed="rId1"/>
        <a:stretch>
          <a:fillRect/>
        </a:stretch>
      </xdr:blipFill>
      <xdr:spPr>
        <a:xfrm>
          <a:off x="847725" y="53006625"/>
          <a:ext cx="123825" cy="19050"/>
        </a:xfrm>
        <a:prstGeom prst="rect">
          <a:avLst/>
        </a:prstGeom>
        <a:noFill/>
        <a:ln w="9525" cmpd="sng">
          <a:noFill/>
        </a:ln>
      </xdr:spPr>
    </xdr:pic>
    <xdr:clientData/>
  </xdr:twoCellAnchor>
  <xdr:twoCellAnchor editAs="oneCell">
    <xdr:from>
      <xdr:col>2</xdr:col>
      <xdr:colOff>0</xdr:colOff>
      <xdr:row>349</xdr:row>
      <xdr:rowOff>0</xdr:rowOff>
    </xdr:from>
    <xdr:to>
      <xdr:col>2</xdr:col>
      <xdr:colOff>123825</xdr:colOff>
      <xdr:row>349</xdr:row>
      <xdr:rowOff>28575</xdr:rowOff>
    </xdr:to>
    <xdr:pic>
      <xdr:nvPicPr>
        <xdr:cNvPr id="8" name="Picture 499" descr="*"/>
        <xdr:cNvPicPr preferRelativeResize="1">
          <a:picLocks noChangeAspect="1"/>
        </xdr:cNvPicPr>
      </xdr:nvPicPr>
      <xdr:blipFill>
        <a:blip r:embed="rId1"/>
        <a:stretch>
          <a:fillRect/>
        </a:stretch>
      </xdr:blipFill>
      <xdr:spPr>
        <a:xfrm>
          <a:off x="847725" y="288312225"/>
          <a:ext cx="123825" cy="28575"/>
        </a:xfrm>
        <a:prstGeom prst="rect">
          <a:avLst/>
        </a:prstGeom>
        <a:noFill/>
        <a:ln w="9525" cmpd="sng">
          <a:noFill/>
        </a:ln>
      </xdr:spPr>
    </xdr:pic>
    <xdr:clientData/>
  </xdr:twoCellAnchor>
  <xdr:twoCellAnchor editAs="oneCell">
    <xdr:from>
      <xdr:col>2</xdr:col>
      <xdr:colOff>0</xdr:colOff>
      <xdr:row>153</xdr:row>
      <xdr:rowOff>0</xdr:rowOff>
    </xdr:from>
    <xdr:to>
      <xdr:col>2</xdr:col>
      <xdr:colOff>123825</xdr:colOff>
      <xdr:row>153</xdr:row>
      <xdr:rowOff>28575</xdr:rowOff>
    </xdr:to>
    <xdr:pic>
      <xdr:nvPicPr>
        <xdr:cNvPr id="9" name="Picture 499" descr="*"/>
        <xdr:cNvPicPr preferRelativeResize="1">
          <a:picLocks noChangeAspect="1"/>
        </xdr:cNvPicPr>
      </xdr:nvPicPr>
      <xdr:blipFill>
        <a:blip r:embed="rId1"/>
        <a:stretch>
          <a:fillRect/>
        </a:stretch>
      </xdr:blipFill>
      <xdr:spPr>
        <a:xfrm>
          <a:off x="847725" y="170697525"/>
          <a:ext cx="123825" cy="28575"/>
        </a:xfrm>
        <a:prstGeom prst="rect">
          <a:avLst/>
        </a:prstGeom>
        <a:noFill/>
        <a:ln w="9525" cmpd="sng">
          <a:noFill/>
        </a:ln>
      </xdr:spPr>
    </xdr:pic>
    <xdr:clientData/>
  </xdr:twoCellAnchor>
  <xdr:twoCellAnchor editAs="oneCell">
    <xdr:from>
      <xdr:col>2</xdr:col>
      <xdr:colOff>0</xdr:colOff>
      <xdr:row>141</xdr:row>
      <xdr:rowOff>0</xdr:rowOff>
    </xdr:from>
    <xdr:to>
      <xdr:col>2</xdr:col>
      <xdr:colOff>123825</xdr:colOff>
      <xdr:row>141</xdr:row>
      <xdr:rowOff>28575</xdr:rowOff>
    </xdr:to>
    <xdr:pic>
      <xdr:nvPicPr>
        <xdr:cNvPr id="10" name="Picture 499" descr="*"/>
        <xdr:cNvPicPr preferRelativeResize="1">
          <a:picLocks noChangeAspect="1"/>
        </xdr:cNvPicPr>
      </xdr:nvPicPr>
      <xdr:blipFill>
        <a:blip r:embed="rId1"/>
        <a:stretch>
          <a:fillRect/>
        </a:stretch>
      </xdr:blipFill>
      <xdr:spPr>
        <a:xfrm>
          <a:off x="847725" y="163496625"/>
          <a:ext cx="123825" cy="28575"/>
        </a:xfrm>
        <a:prstGeom prst="rect">
          <a:avLst/>
        </a:prstGeom>
        <a:noFill/>
        <a:ln w="9525" cmpd="sng">
          <a:noFill/>
        </a:ln>
      </xdr:spPr>
    </xdr:pic>
    <xdr:clientData/>
  </xdr:twoCellAnchor>
  <xdr:twoCellAnchor editAs="oneCell">
    <xdr:from>
      <xdr:col>2</xdr:col>
      <xdr:colOff>0</xdr:colOff>
      <xdr:row>144</xdr:row>
      <xdr:rowOff>0</xdr:rowOff>
    </xdr:from>
    <xdr:to>
      <xdr:col>2</xdr:col>
      <xdr:colOff>123825</xdr:colOff>
      <xdr:row>144</xdr:row>
      <xdr:rowOff>28575</xdr:rowOff>
    </xdr:to>
    <xdr:pic>
      <xdr:nvPicPr>
        <xdr:cNvPr id="11" name="Picture 499" descr="*"/>
        <xdr:cNvPicPr preferRelativeResize="1">
          <a:picLocks noChangeAspect="1"/>
        </xdr:cNvPicPr>
      </xdr:nvPicPr>
      <xdr:blipFill>
        <a:blip r:embed="rId1"/>
        <a:stretch>
          <a:fillRect/>
        </a:stretch>
      </xdr:blipFill>
      <xdr:spPr>
        <a:xfrm>
          <a:off x="847725" y="165296850"/>
          <a:ext cx="123825" cy="28575"/>
        </a:xfrm>
        <a:prstGeom prst="rect">
          <a:avLst/>
        </a:prstGeom>
        <a:noFill/>
        <a:ln w="9525" cmpd="sng">
          <a:noFill/>
        </a:ln>
      </xdr:spPr>
    </xdr:pic>
    <xdr:clientData/>
  </xdr:twoCellAnchor>
  <xdr:twoCellAnchor editAs="oneCell">
    <xdr:from>
      <xdr:col>2</xdr:col>
      <xdr:colOff>0</xdr:colOff>
      <xdr:row>123</xdr:row>
      <xdr:rowOff>0</xdr:rowOff>
    </xdr:from>
    <xdr:to>
      <xdr:col>2</xdr:col>
      <xdr:colOff>123825</xdr:colOff>
      <xdr:row>123</xdr:row>
      <xdr:rowOff>28575</xdr:rowOff>
    </xdr:to>
    <xdr:pic>
      <xdr:nvPicPr>
        <xdr:cNvPr id="12" name="Picture 499" descr="*"/>
        <xdr:cNvPicPr preferRelativeResize="1">
          <a:picLocks noChangeAspect="1"/>
        </xdr:cNvPicPr>
      </xdr:nvPicPr>
      <xdr:blipFill>
        <a:blip r:embed="rId1"/>
        <a:stretch>
          <a:fillRect/>
        </a:stretch>
      </xdr:blipFill>
      <xdr:spPr>
        <a:xfrm>
          <a:off x="847725" y="151980900"/>
          <a:ext cx="123825" cy="28575"/>
        </a:xfrm>
        <a:prstGeom prst="rect">
          <a:avLst/>
        </a:prstGeom>
        <a:noFill/>
        <a:ln w="9525" cmpd="sng">
          <a:noFill/>
        </a:ln>
      </xdr:spPr>
    </xdr:pic>
    <xdr:clientData/>
  </xdr:twoCellAnchor>
  <xdr:twoCellAnchor editAs="oneCell">
    <xdr:from>
      <xdr:col>2</xdr:col>
      <xdr:colOff>0</xdr:colOff>
      <xdr:row>123</xdr:row>
      <xdr:rowOff>0</xdr:rowOff>
    </xdr:from>
    <xdr:to>
      <xdr:col>2</xdr:col>
      <xdr:colOff>123825</xdr:colOff>
      <xdr:row>123</xdr:row>
      <xdr:rowOff>19050</xdr:rowOff>
    </xdr:to>
    <xdr:pic>
      <xdr:nvPicPr>
        <xdr:cNvPr id="13" name="Picture 499" descr="*"/>
        <xdr:cNvPicPr preferRelativeResize="1">
          <a:picLocks noChangeAspect="1"/>
        </xdr:cNvPicPr>
      </xdr:nvPicPr>
      <xdr:blipFill>
        <a:blip r:embed="rId1"/>
        <a:stretch>
          <a:fillRect/>
        </a:stretch>
      </xdr:blipFill>
      <xdr:spPr>
        <a:xfrm>
          <a:off x="847725" y="151980900"/>
          <a:ext cx="123825" cy="19050"/>
        </a:xfrm>
        <a:prstGeom prst="rect">
          <a:avLst/>
        </a:prstGeom>
        <a:noFill/>
        <a:ln w="9525" cmpd="sng">
          <a:noFill/>
        </a:ln>
      </xdr:spPr>
    </xdr:pic>
    <xdr:clientData/>
  </xdr:twoCellAnchor>
  <xdr:twoCellAnchor editAs="oneCell">
    <xdr:from>
      <xdr:col>2</xdr:col>
      <xdr:colOff>0</xdr:colOff>
      <xdr:row>123</xdr:row>
      <xdr:rowOff>0</xdr:rowOff>
    </xdr:from>
    <xdr:to>
      <xdr:col>2</xdr:col>
      <xdr:colOff>123825</xdr:colOff>
      <xdr:row>123</xdr:row>
      <xdr:rowOff>28575</xdr:rowOff>
    </xdr:to>
    <xdr:pic>
      <xdr:nvPicPr>
        <xdr:cNvPr id="14" name="Picture 499" descr="*"/>
        <xdr:cNvPicPr preferRelativeResize="1">
          <a:picLocks noChangeAspect="1"/>
        </xdr:cNvPicPr>
      </xdr:nvPicPr>
      <xdr:blipFill>
        <a:blip r:embed="rId1"/>
        <a:stretch>
          <a:fillRect/>
        </a:stretch>
      </xdr:blipFill>
      <xdr:spPr>
        <a:xfrm>
          <a:off x="847725" y="151980900"/>
          <a:ext cx="123825" cy="28575"/>
        </a:xfrm>
        <a:prstGeom prst="rect">
          <a:avLst/>
        </a:prstGeom>
        <a:noFill/>
        <a:ln w="9525" cmpd="sng">
          <a:noFill/>
        </a:ln>
      </xdr:spPr>
    </xdr:pic>
    <xdr:clientData/>
  </xdr:twoCellAnchor>
  <xdr:twoCellAnchor editAs="oneCell">
    <xdr:from>
      <xdr:col>2</xdr:col>
      <xdr:colOff>0</xdr:colOff>
      <xdr:row>123</xdr:row>
      <xdr:rowOff>0</xdr:rowOff>
    </xdr:from>
    <xdr:to>
      <xdr:col>2</xdr:col>
      <xdr:colOff>123825</xdr:colOff>
      <xdr:row>123</xdr:row>
      <xdr:rowOff>19050</xdr:rowOff>
    </xdr:to>
    <xdr:pic>
      <xdr:nvPicPr>
        <xdr:cNvPr id="15" name="Picture 499" descr="*"/>
        <xdr:cNvPicPr preferRelativeResize="1">
          <a:picLocks noChangeAspect="1"/>
        </xdr:cNvPicPr>
      </xdr:nvPicPr>
      <xdr:blipFill>
        <a:blip r:embed="rId1"/>
        <a:stretch>
          <a:fillRect/>
        </a:stretch>
      </xdr:blipFill>
      <xdr:spPr>
        <a:xfrm>
          <a:off x="847725" y="151980900"/>
          <a:ext cx="123825" cy="19050"/>
        </a:xfrm>
        <a:prstGeom prst="rect">
          <a:avLst/>
        </a:prstGeom>
        <a:noFill/>
        <a:ln w="9525" cmpd="sng">
          <a:noFill/>
        </a:ln>
      </xdr:spPr>
    </xdr:pic>
    <xdr:clientData/>
  </xdr:twoCellAnchor>
  <xdr:twoCellAnchor editAs="oneCell">
    <xdr:from>
      <xdr:col>2</xdr:col>
      <xdr:colOff>0</xdr:colOff>
      <xdr:row>154</xdr:row>
      <xdr:rowOff>0</xdr:rowOff>
    </xdr:from>
    <xdr:to>
      <xdr:col>2</xdr:col>
      <xdr:colOff>123825</xdr:colOff>
      <xdr:row>154</xdr:row>
      <xdr:rowOff>28575</xdr:rowOff>
    </xdr:to>
    <xdr:pic>
      <xdr:nvPicPr>
        <xdr:cNvPr id="16" name="Picture 499" descr="*"/>
        <xdr:cNvPicPr preferRelativeResize="1">
          <a:picLocks noChangeAspect="1"/>
        </xdr:cNvPicPr>
      </xdr:nvPicPr>
      <xdr:blipFill>
        <a:blip r:embed="rId1"/>
        <a:stretch>
          <a:fillRect/>
        </a:stretch>
      </xdr:blipFill>
      <xdr:spPr>
        <a:xfrm>
          <a:off x="847725" y="171297600"/>
          <a:ext cx="123825" cy="28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3.204\almacen\ALMACEN%202019\PAA2019\HEBERTOC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uperado_Hoja1"/>
    </sheetNames>
    <sheetDataSet>
      <sheetData sheetId="0">
        <row r="51">
          <cell r="E51">
            <v>20485459136.16</v>
          </cell>
        </row>
        <row r="52">
          <cell r="E52">
            <v>7980000000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dique.gov.co/" TargetMode="External" /><Relationship Id="rId2" Type="http://schemas.openxmlformats.org/officeDocument/2006/relationships/hyperlink" Target="mailto:Almacen@cardiqu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rdique.gov.co/" TargetMode="External" /><Relationship Id="rId2" Type="http://schemas.openxmlformats.org/officeDocument/2006/relationships/hyperlink" Target="mailto:Almacen@cardiqu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ardique.gov.co/" TargetMode="External" /><Relationship Id="rId2" Type="http://schemas.openxmlformats.org/officeDocument/2006/relationships/hyperlink" Target="mailto:Almacen@cardique.gov.co"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ardique.gov.co/" TargetMode="External" /><Relationship Id="rId2" Type="http://schemas.openxmlformats.org/officeDocument/2006/relationships/hyperlink" Target="mailto:Almacen@cardique.gov.co"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ardique.gov.co/" TargetMode="External" /><Relationship Id="rId2" Type="http://schemas.openxmlformats.org/officeDocument/2006/relationships/hyperlink" Target="mailto:Almacen@cardique.gov.co" TargetMode="Externa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O224"/>
  <sheetViews>
    <sheetView view="pageBreakPreview" zoomScale="60" zoomScaleNormal="70" zoomScalePageLayoutView="77" workbookViewId="0" topLeftCell="B117">
      <selection activeCell="B121" sqref="B121"/>
    </sheetView>
  </sheetViews>
  <sheetFormatPr defaultColWidth="11.421875" defaultRowHeight="39.75" customHeight="1"/>
  <cols>
    <col min="1" max="1" width="10.8515625" style="16" hidden="1" customWidth="1"/>
    <col min="2" max="2" width="12.7109375" style="110" customWidth="1"/>
    <col min="3" max="3" width="40.421875" style="111" customWidth="1"/>
    <col min="4" max="4" width="14.7109375" style="16" customWidth="1"/>
    <col min="5" max="5" width="10.57421875" style="14" customWidth="1"/>
    <col min="6" max="6" width="13.57421875" style="11" customWidth="1"/>
    <col min="7" max="7" width="16.7109375" style="12" customWidth="1"/>
    <col min="8" max="8" width="17.140625" style="26" customWidth="1"/>
    <col min="9" max="9" width="18.421875" style="27" customWidth="1"/>
    <col min="10" max="10" width="12.00390625" style="28" customWidth="1"/>
    <col min="11" max="11" width="12.28125" style="28" customWidth="1"/>
    <col min="12" max="12" width="14.28125" style="29" customWidth="1"/>
    <col min="13" max="13" width="40.00390625" style="16" customWidth="1"/>
    <col min="14" max="14" width="20.57421875" style="16" customWidth="1"/>
    <col min="15" max="15" width="60.28125" style="16" customWidth="1"/>
    <col min="16" max="16384" width="11.421875" style="16" customWidth="1"/>
  </cols>
  <sheetData>
    <row r="1" spans="2:6" ht="17.25" customHeight="1" thickBot="1">
      <c r="B1" s="447" t="s">
        <v>0</v>
      </c>
      <c r="C1" s="447"/>
      <c r="D1" s="447"/>
      <c r="E1" s="447"/>
      <c r="F1" s="447"/>
    </row>
    <row r="2" spans="2:12" ht="22.5" customHeight="1">
      <c r="B2" s="30" t="s">
        <v>1</v>
      </c>
      <c r="C2" s="31" t="s">
        <v>28</v>
      </c>
      <c r="D2" s="11"/>
      <c r="F2" s="443" t="s">
        <v>26</v>
      </c>
      <c r="G2" s="444"/>
      <c r="H2" s="444"/>
      <c r="I2" s="445"/>
      <c r="J2" s="14"/>
      <c r="K2" s="14"/>
      <c r="L2" s="15"/>
    </row>
    <row r="3" spans="2:12" ht="24.75" customHeight="1">
      <c r="B3" s="32" t="s">
        <v>2</v>
      </c>
      <c r="C3" s="33" t="s">
        <v>29</v>
      </c>
      <c r="D3" s="34"/>
      <c r="F3" s="451"/>
      <c r="G3" s="452"/>
      <c r="H3" s="452"/>
      <c r="I3" s="453"/>
      <c r="J3" s="14"/>
      <c r="K3" s="14"/>
      <c r="L3" s="15"/>
    </row>
    <row r="4" spans="2:12" ht="22.5" customHeight="1">
      <c r="B4" s="32" t="s">
        <v>3</v>
      </c>
      <c r="C4" s="35">
        <v>6694059</v>
      </c>
      <c r="D4" s="36"/>
      <c r="F4" s="451"/>
      <c r="G4" s="452"/>
      <c r="H4" s="452"/>
      <c r="I4" s="453"/>
      <c r="J4" s="14"/>
      <c r="K4" s="14"/>
      <c r="L4" s="15"/>
    </row>
    <row r="5" spans="2:12" ht="18" customHeight="1">
      <c r="B5" s="32" t="s">
        <v>16</v>
      </c>
      <c r="C5" s="37" t="s">
        <v>40</v>
      </c>
      <c r="D5" s="38"/>
      <c r="F5" s="451"/>
      <c r="G5" s="452"/>
      <c r="H5" s="452"/>
      <c r="I5" s="453"/>
      <c r="J5" s="14"/>
      <c r="K5" s="14"/>
      <c r="L5" s="15"/>
    </row>
    <row r="6" spans="2:12" ht="346.5" customHeight="1">
      <c r="B6" s="39" t="s">
        <v>19</v>
      </c>
      <c r="C6" s="40" t="s">
        <v>39</v>
      </c>
      <c r="D6" s="34"/>
      <c r="F6" s="454"/>
      <c r="G6" s="455"/>
      <c r="H6" s="455"/>
      <c r="I6" s="456"/>
      <c r="J6" s="14"/>
      <c r="K6" s="14"/>
      <c r="L6" s="15"/>
    </row>
    <row r="7" spans="2:12" ht="390" customHeight="1">
      <c r="B7" s="39" t="s">
        <v>4</v>
      </c>
      <c r="C7" s="41" t="s">
        <v>41</v>
      </c>
      <c r="D7" s="36"/>
      <c r="F7" s="443" t="s">
        <v>25</v>
      </c>
      <c r="G7" s="444"/>
      <c r="H7" s="444"/>
      <c r="I7" s="445"/>
      <c r="J7" s="14"/>
      <c r="K7" s="14"/>
      <c r="L7" s="15"/>
    </row>
    <row r="8" spans="2:15" ht="27.75" customHeight="1">
      <c r="B8" s="32" t="s">
        <v>5</v>
      </c>
      <c r="C8" s="37" t="s">
        <v>42</v>
      </c>
      <c r="D8" s="42"/>
      <c r="F8" s="43"/>
      <c r="G8" s="44"/>
      <c r="H8" s="44"/>
      <c r="I8" s="45"/>
      <c r="J8" s="14"/>
      <c r="K8" s="14"/>
      <c r="L8" s="15"/>
      <c r="O8" s="46"/>
    </row>
    <row r="9" spans="2:12" ht="31.5" customHeight="1">
      <c r="B9" s="39" t="s">
        <v>22</v>
      </c>
      <c r="C9" s="47">
        <f>SUM(H16:H217)</f>
        <v>55335800884</v>
      </c>
      <c r="D9" s="448"/>
      <c r="E9" s="449"/>
      <c r="F9" s="43"/>
      <c r="G9" s="44"/>
      <c r="H9" s="44"/>
      <c r="I9" s="45"/>
      <c r="J9" s="14"/>
      <c r="K9" s="14"/>
      <c r="L9" s="48"/>
    </row>
    <row r="10" spans="2:12" ht="45" customHeight="1">
      <c r="B10" s="39" t="s">
        <v>23</v>
      </c>
      <c r="C10" s="49">
        <v>231872480</v>
      </c>
      <c r="D10" s="10"/>
      <c r="E10" s="50"/>
      <c r="F10" s="43"/>
      <c r="G10" s="44"/>
      <c r="H10" s="44"/>
      <c r="I10" s="45"/>
      <c r="J10" s="14"/>
      <c r="K10" s="14"/>
      <c r="L10" s="15"/>
    </row>
    <row r="11" spans="2:12" ht="43.5" customHeight="1">
      <c r="B11" s="39" t="s">
        <v>24</v>
      </c>
      <c r="C11" s="51">
        <v>23187248</v>
      </c>
      <c r="D11" s="52"/>
      <c r="E11" s="50"/>
      <c r="F11" s="53"/>
      <c r="G11" s="54"/>
      <c r="H11" s="54"/>
      <c r="I11" s="55"/>
      <c r="J11" s="14"/>
      <c r="K11" s="14"/>
      <c r="L11" s="15"/>
    </row>
    <row r="12" spans="2:12" ht="63" customHeight="1" thickBot="1">
      <c r="B12" s="56" t="s">
        <v>18</v>
      </c>
      <c r="C12" s="57">
        <v>43490</v>
      </c>
      <c r="D12" s="58"/>
      <c r="E12" s="50"/>
      <c r="F12" s="16"/>
      <c r="G12" s="59"/>
      <c r="H12" s="16"/>
      <c r="I12" s="16"/>
      <c r="J12" s="14"/>
      <c r="K12" s="14"/>
      <c r="L12" s="15"/>
    </row>
    <row r="13" spans="2:12" ht="39.75" customHeight="1">
      <c r="B13" s="60"/>
      <c r="C13" s="11"/>
      <c r="D13" s="11"/>
      <c r="H13" s="61"/>
      <c r="I13" s="61"/>
      <c r="J13" s="14"/>
      <c r="K13" s="14"/>
      <c r="L13" s="15"/>
    </row>
    <row r="14" spans="2:12" ht="39.75" customHeight="1" thickBot="1">
      <c r="B14" s="446" t="s">
        <v>15</v>
      </c>
      <c r="C14" s="446"/>
      <c r="D14" s="446"/>
      <c r="H14" s="61"/>
      <c r="I14" s="61"/>
      <c r="J14" s="14"/>
      <c r="K14" s="14"/>
      <c r="L14" s="15"/>
    </row>
    <row r="15" spans="2:12" s="5" customFormat="1" ht="79.5" customHeight="1" thickBot="1">
      <c r="B15" s="62" t="s">
        <v>27</v>
      </c>
      <c r="C15" s="63" t="s">
        <v>6</v>
      </c>
      <c r="D15" s="63" t="s">
        <v>17</v>
      </c>
      <c r="E15" s="63" t="s">
        <v>7</v>
      </c>
      <c r="F15" s="63" t="s">
        <v>8</v>
      </c>
      <c r="G15" s="63" t="s">
        <v>9</v>
      </c>
      <c r="H15" s="63" t="s">
        <v>10</v>
      </c>
      <c r="I15" s="63" t="s">
        <v>11</v>
      </c>
      <c r="J15" s="63" t="s">
        <v>12</v>
      </c>
      <c r="K15" s="63" t="s">
        <v>13</v>
      </c>
      <c r="L15" s="64" t="s">
        <v>14</v>
      </c>
    </row>
    <row r="16" spans="2:13" s="5" customFormat="1" ht="111.75" customHeight="1">
      <c r="B16" s="65">
        <v>70170000</v>
      </c>
      <c r="C16" s="66" t="s">
        <v>30</v>
      </c>
      <c r="D16" s="17">
        <v>43511</v>
      </c>
      <c r="E16" s="6" t="s">
        <v>46</v>
      </c>
      <c r="F16" s="6" t="s">
        <v>146</v>
      </c>
      <c r="G16" s="7" t="s">
        <v>54</v>
      </c>
      <c r="H16" s="6">
        <v>10400000000</v>
      </c>
      <c r="I16" s="8">
        <f>H16</f>
        <v>10400000000</v>
      </c>
      <c r="J16" s="7" t="s">
        <v>55</v>
      </c>
      <c r="K16" s="7" t="str">
        <f>J16</f>
        <v>No</v>
      </c>
      <c r="L16" s="7" t="s">
        <v>149</v>
      </c>
      <c r="M16" s="10"/>
    </row>
    <row r="17" spans="2:12" s="5" customFormat="1" ht="87.75" customHeight="1">
      <c r="B17" s="65">
        <v>70170000</v>
      </c>
      <c r="C17" s="67" t="s">
        <v>48</v>
      </c>
      <c r="D17" s="18">
        <v>43511</v>
      </c>
      <c r="E17" s="2" t="s">
        <v>46</v>
      </c>
      <c r="F17" s="2" t="s">
        <v>146</v>
      </c>
      <c r="G17" s="2" t="s">
        <v>54</v>
      </c>
      <c r="H17" s="3">
        <v>4400000000</v>
      </c>
      <c r="I17" s="4">
        <f aca="true" t="shared" si="0" ref="I17:I74">H17</f>
        <v>4400000000</v>
      </c>
      <c r="J17" s="2" t="s">
        <v>55</v>
      </c>
      <c r="K17" s="2" t="str">
        <f aca="true" t="shared" si="1" ref="K17:K74">J17</f>
        <v>No</v>
      </c>
      <c r="L17" s="7" t="s">
        <v>149</v>
      </c>
    </row>
    <row r="18" spans="2:12" s="5" customFormat="1" ht="87.75" customHeight="1">
      <c r="B18" s="65">
        <v>70170000</v>
      </c>
      <c r="C18" s="67" t="s">
        <v>192</v>
      </c>
      <c r="D18" s="18">
        <v>43132</v>
      </c>
      <c r="E18" s="2"/>
      <c r="F18" s="2" t="s">
        <v>193</v>
      </c>
      <c r="G18" s="2" t="s">
        <v>54</v>
      </c>
      <c r="H18" s="3">
        <v>15000000000</v>
      </c>
      <c r="I18" s="4">
        <f>+H18</f>
        <v>15000000000</v>
      </c>
      <c r="J18" s="2" t="s">
        <v>55</v>
      </c>
      <c r="K18" s="2" t="s">
        <v>55</v>
      </c>
      <c r="L18" s="7" t="s">
        <v>194</v>
      </c>
    </row>
    <row r="19" spans="2:12" s="5" customFormat="1" ht="87.75" customHeight="1">
      <c r="B19" s="68">
        <v>77110000</v>
      </c>
      <c r="C19" s="67" t="s">
        <v>56</v>
      </c>
      <c r="D19" s="18">
        <v>43559</v>
      </c>
      <c r="E19" s="3" t="s">
        <v>36</v>
      </c>
      <c r="F19" s="1" t="s">
        <v>150</v>
      </c>
      <c r="G19" s="2" t="s">
        <v>54</v>
      </c>
      <c r="H19" s="1">
        <v>500000000</v>
      </c>
      <c r="I19" s="4">
        <f t="shared" si="0"/>
        <v>500000000</v>
      </c>
      <c r="J19" s="2" t="s">
        <v>55</v>
      </c>
      <c r="K19" s="2" t="str">
        <f t="shared" si="1"/>
        <v>No</v>
      </c>
      <c r="L19" s="7" t="s">
        <v>149</v>
      </c>
    </row>
    <row r="20" spans="2:12" s="5" customFormat="1" ht="89.25" customHeight="1">
      <c r="B20" s="69">
        <v>77100000</v>
      </c>
      <c r="C20" s="19" t="s">
        <v>57</v>
      </c>
      <c r="D20" s="18">
        <v>43539</v>
      </c>
      <c r="E20" s="3" t="s">
        <v>34</v>
      </c>
      <c r="F20" s="1" t="s">
        <v>147</v>
      </c>
      <c r="G20" s="2" t="s">
        <v>54</v>
      </c>
      <c r="H20" s="3">
        <v>500000000</v>
      </c>
      <c r="I20" s="4">
        <f t="shared" si="0"/>
        <v>500000000</v>
      </c>
      <c r="J20" s="2" t="s">
        <v>55</v>
      </c>
      <c r="K20" s="2" t="str">
        <f t="shared" si="1"/>
        <v>No</v>
      </c>
      <c r="L20" s="7" t="s">
        <v>149</v>
      </c>
    </row>
    <row r="21" spans="2:12" s="5" customFormat="1" ht="93" customHeight="1">
      <c r="B21" s="69">
        <v>77110000</v>
      </c>
      <c r="C21" s="19" t="s">
        <v>58</v>
      </c>
      <c r="D21" s="18">
        <v>43559</v>
      </c>
      <c r="E21" s="3" t="s">
        <v>36</v>
      </c>
      <c r="F21" s="1" t="s">
        <v>150</v>
      </c>
      <c r="G21" s="2" t="s">
        <v>54</v>
      </c>
      <c r="H21" s="3">
        <v>100000000</v>
      </c>
      <c r="I21" s="4">
        <f t="shared" si="0"/>
        <v>100000000</v>
      </c>
      <c r="J21" s="2" t="s">
        <v>55</v>
      </c>
      <c r="K21" s="2" t="str">
        <f t="shared" si="1"/>
        <v>No</v>
      </c>
      <c r="L21" s="7" t="s">
        <v>149</v>
      </c>
    </row>
    <row r="22" spans="2:12" s="5" customFormat="1" ht="92.25" customHeight="1">
      <c r="B22" s="69">
        <v>77100000</v>
      </c>
      <c r="C22" s="19" t="s">
        <v>59</v>
      </c>
      <c r="D22" s="18">
        <v>43501</v>
      </c>
      <c r="E22" s="3" t="s">
        <v>45</v>
      </c>
      <c r="F22" s="3" t="s">
        <v>144</v>
      </c>
      <c r="G22" s="2" t="s">
        <v>54</v>
      </c>
      <c r="H22" s="3">
        <v>50000000</v>
      </c>
      <c r="I22" s="4">
        <f t="shared" si="0"/>
        <v>50000000</v>
      </c>
      <c r="J22" s="2" t="s">
        <v>55</v>
      </c>
      <c r="K22" s="2" t="str">
        <f t="shared" si="1"/>
        <v>No</v>
      </c>
      <c r="L22" s="2" t="s">
        <v>177</v>
      </c>
    </row>
    <row r="23" spans="2:12" s="5" customFormat="1" ht="92.25" customHeight="1">
      <c r="B23" s="69">
        <v>70170000</v>
      </c>
      <c r="C23" s="70" t="s">
        <v>151</v>
      </c>
      <c r="D23" s="18">
        <v>43502</v>
      </c>
      <c r="E23" s="3" t="s">
        <v>46</v>
      </c>
      <c r="F23" s="3" t="s">
        <v>152</v>
      </c>
      <c r="G23" s="2" t="s">
        <v>54</v>
      </c>
      <c r="H23" s="3">
        <v>2300000000</v>
      </c>
      <c r="I23" s="4">
        <f>+H23</f>
        <v>2300000000</v>
      </c>
      <c r="J23" s="2" t="s">
        <v>55</v>
      </c>
      <c r="K23" s="2" t="str">
        <f t="shared" si="1"/>
        <v>No</v>
      </c>
      <c r="L23" s="2" t="s">
        <v>149</v>
      </c>
    </row>
    <row r="24" spans="2:12" s="5" customFormat="1" ht="83.25" customHeight="1">
      <c r="B24" s="68">
        <v>70170000</v>
      </c>
      <c r="C24" s="24" t="s">
        <v>32</v>
      </c>
      <c r="D24" s="17">
        <v>43506</v>
      </c>
      <c r="E24" s="3" t="s">
        <v>34</v>
      </c>
      <c r="F24" s="2" t="s">
        <v>153</v>
      </c>
      <c r="G24" s="2" t="s">
        <v>54</v>
      </c>
      <c r="H24" s="22">
        <v>200000000</v>
      </c>
      <c r="I24" s="4">
        <f t="shared" si="0"/>
        <v>200000000</v>
      </c>
      <c r="J24" s="2" t="s">
        <v>55</v>
      </c>
      <c r="K24" s="2" t="str">
        <f>J24</f>
        <v>No</v>
      </c>
      <c r="L24" s="2" t="s">
        <v>149</v>
      </c>
    </row>
    <row r="25" spans="2:12" s="5" customFormat="1" ht="145.5" customHeight="1" thickBot="1">
      <c r="B25" s="68">
        <v>70170000</v>
      </c>
      <c r="C25" s="71" t="s">
        <v>60</v>
      </c>
      <c r="D25" s="17">
        <v>43525</v>
      </c>
      <c r="E25" s="2" t="s">
        <v>34</v>
      </c>
      <c r="F25" s="2" t="s">
        <v>47</v>
      </c>
      <c r="G25" s="2" t="s">
        <v>54</v>
      </c>
      <c r="H25" s="3">
        <v>150000000</v>
      </c>
      <c r="I25" s="4">
        <f t="shared" si="0"/>
        <v>150000000</v>
      </c>
      <c r="J25" s="2" t="s">
        <v>55</v>
      </c>
      <c r="K25" s="2" t="str">
        <f t="shared" si="1"/>
        <v>No</v>
      </c>
      <c r="L25" s="2" t="s">
        <v>49</v>
      </c>
    </row>
    <row r="26" spans="2:12" s="5" customFormat="1" ht="127.5" customHeight="1">
      <c r="B26" s="68">
        <v>80100000</v>
      </c>
      <c r="C26" s="72" t="s">
        <v>154</v>
      </c>
      <c r="D26" s="17">
        <v>43528</v>
      </c>
      <c r="E26" s="7" t="s">
        <v>35</v>
      </c>
      <c r="F26" s="7" t="s">
        <v>47</v>
      </c>
      <c r="G26" s="7" t="s">
        <v>54</v>
      </c>
      <c r="H26" s="6">
        <v>100000000</v>
      </c>
      <c r="I26" s="8">
        <f t="shared" si="0"/>
        <v>100000000</v>
      </c>
      <c r="J26" s="7" t="s">
        <v>55</v>
      </c>
      <c r="K26" s="2" t="str">
        <f t="shared" si="1"/>
        <v>No</v>
      </c>
      <c r="L26" s="2" t="s">
        <v>155</v>
      </c>
    </row>
    <row r="27" spans="2:12" s="5" customFormat="1" ht="87.75" customHeight="1">
      <c r="B27" s="68">
        <v>80100000</v>
      </c>
      <c r="C27" s="73" t="s">
        <v>156</v>
      </c>
      <c r="D27" s="17">
        <v>43529</v>
      </c>
      <c r="E27" s="7" t="s">
        <v>44</v>
      </c>
      <c r="F27" s="7" t="s">
        <v>153</v>
      </c>
      <c r="G27" s="7" t="s">
        <v>54</v>
      </c>
      <c r="H27" s="6">
        <v>500000000</v>
      </c>
      <c r="I27" s="8">
        <f>+H27</f>
        <v>500000000</v>
      </c>
      <c r="J27" s="7" t="s">
        <v>55</v>
      </c>
      <c r="K27" s="2" t="str">
        <f t="shared" si="1"/>
        <v>No</v>
      </c>
      <c r="L27" s="2" t="s">
        <v>157</v>
      </c>
    </row>
    <row r="28" spans="2:12" s="5" customFormat="1" ht="163.5" customHeight="1">
      <c r="B28" s="68">
        <v>77100000</v>
      </c>
      <c r="C28" s="74" t="s">
        <v>61</v>
      </c>
      <c r="D28" s="17">
        <v>43530</v>
      </c>
      <c r="E28" s="2" t="s">
        <v>38</v>
      </c>
      <c r="F28" s="2" t="s">
        <v>47</v>
      </c>
      <c r="G28" s="2" t="s">
        <v>54</v>
      </c>
      <c r="H28" s="3">
        <v>50000000</v>
      </c>
      <c r="I28" s="4">
        <f t="shared" si="0"/>
        <v>50000000</v>
      </c>
      <c r="J28" s="2" t="s">
        <v>55</v>
      </c>
      <c r="K28" s="2" t="str">
        <f t="shared" si="1"/>
        <v>No</v>
      </c>
      <c r="L28" s="2" t="s">
        <v>155</v>
      </c>
    </row>
    <row r="29" spans="2:12" s="5" customFormat="1" ht="182.25" customHeight="1">
      <c r="B29" s="68">
        <v>77100000</v>
      </c>
      <c r="C29" s="74" t="s">
        <v>158</v>
      </c>
      <c r="D29" s="17">
        <v>43531</v>
      </c>
      <c r="E29" s="9" t="s">
        <v>34</v>
      </c>
      <c r="F29" s="2" t="s">
        <v>47</v>
      </c>
      <c r="G29" s="2" t="s">
        <v>54</v>
      </c>
      <c r="H29" s="4">
        <v>100000000</v>
      </c>
      <c r="I29" s="4">
        <f t="shared" si="0"/>
        <v>100000000</v>
      </c>
      <c r="J29" s="2" t="s">
        <v>55</v>
      </c>
      <c r="K29" s="2" t="str">
        <f t="shared" si="1"/>
        <v>No</v>
      </c>
      <c r="L29" s="2" t="s">
        <v>155</v>
      </c>
    </row>
    <row r="30" spans="2:12" s="5" customFormat="1" ht="120.75" customHeight="1" thickBot="1">
      <c r="B30" s="68">
        <v>77100000</v>
      </c>
      <c r="C30" s="75" t="s">
        <v>62</v>
      </c>
      <c r="D30" s="17">
        <v>43532</v>
      </c>
      <c r="E30" s="2" t="s">
        <v>34</v>
      </c>
      <c r="F30" s="2" t="s">
        <v>47</v>
      </c>
      <c r="G30" s="2" t="s">
        <v>54</v>
      </c>
      <c r="H30" s="4">
        <v>150000000</v>
      </c>
      <c r="I30" s="4">
        <f t="shared" si="0"/>
        <v>150000000</v>
      </c>
      <c r="J30" s="2" t="s">
        <v>55</v>
      </c>
      <c r="K30" s="2" t="str">
        <f t="shared" si="1"/>
        <v>No</v>
      </c>
      <c r="L30" s="2" t="s">
        <v>159</v>
      </c>
    </row>
    <row r="31" spans="2:12" s="5" customFormat="1" ht="90.75" customHeight="1">
      <c r="B31" s="69">
        <v>77100000</v>
      </c>
      <c r="C31" s="76" t="s">
        <v>63</v>
      </c>
      <c r="D31" s="17">
        <v>43498</v>
      </c>
      <c r="E31" s="20" t="s">
        <v>45</v>
      </c>
      <c r="F31" s="2" t="s">
        <v>146</v>
      </c>
      <c r="G31" s="2" t="s">
        <v>54</v>
      </c>
      <c r="H31" s="4">
        <v>2000000000</v>
      </c>
      <c r="I31" s="4">
        <f t="shared" si="0"/>
        <v>2000000000</v>
      </c>
      <c r="J31" s="2" t="s">
        <v>55</v>
      </c>
      <c r="K31" s="2" t="str">
        <f t="shared" si="1"/>
        <v>No</v>
      </c>
      <c r="L31" s="2" t="s">
        <v>160</v>
      </c>
    </row>
    <row r="32" spans="2:12" s="5" customFormat="1" ht="96" customHeight="1">
      <c r="B32" s="69">
        <v>77100000</v>
      </c>
      <c r="C32" s="77" t="s">
        <v>64</v>
      </c>
      <c r="D32" s="17">
        <v>43499</v>
      </c>
      <c r="E32" s="9" t="s">
        <v>34</v>
      </c>
      <c r="F32" s="2" t="s">
        <v>47</v>
      </c>
      <c r="G32" s="2" t="s">
        <v>54</v>
      </c>
      <c r="H32" s="4">
        <v>480000000</v>
      </c>
      <c r="I32" s="4">
        <f t="shared" si="0"/>
        <v>480000000</v>
      </c>
      <c r="J32" s="2" t="s">
        <v>55</v>
      </c>
      <c r="K32" s="2" t="str">
        <f t="shared" si="1"/>
        <v>No</v>
      </c>
      <c r="L32" s="2" t="s">
        <v>49</v>
      </c>
    </row>
    <row r="33" spans="2:12" s="5" customFormat="1" ht="96" customHeight="1">
      <c r="B33" s="69">
        <v>80100000</v>
      </c>
      <c r="C33" s="77" t="s">
        <v>161</v>
      </c>
      <c r="D33" s="17">
        <v>43500</v>
      </c>
      <c r="E33" s="9" t="s">
        <v>46</v>
      </c>
      <c r="F33" s="2" t="s">
        <v>163</v>
      </c>
      <c r="G33" s="2" t="s">
        <v>54</v>
      </c>
      <c r="H33" s="4">
        <v>500000000</v>
      </c>
      <c r="I33" s="4">
        <f t="shared" si="0"/>
        <v>500000000</v>
      </c>
      <c r="J33" s="2" t="s">
        <v>55</v>
      </c>
      <c r="K33" s="2" t="str">
        <f t="shared" si="1"/>
        <v>No</v>
      </c>
      <c r="L33" s="2" t="s">
        <v>164</v>
      </c>
    </row>
    <row r="34" spans="2:12" s="5" customFormat="1" ht="96" customHeight="1">
      <c r="B34" s="69">
        <v>80100000</v>
      </c>
      <c r="C34" s="77" t="s">
        <v>162</v>
      </c>
      <c r="D34" s="17">
        <v>43501</v>
      </c>
      <c r="E34" s="9" t="s">
        <v>46</v>
      </c>
      <c r="F34" s="2" t="s">
        <v>163</v>
      </c>
      <c r="G34" s="2" t="s">
        <v>54</v>
      </c>
      <c r="H34" s="4">
        <v>1300000000</v>
      </c>
      <c r="I34" s="4">
        <f t="shared" si="0"/>
        <v>1300000000</v>
      </c>
      <c r="J34" s="2" t="s">
        <v>55</v>
      </c>
      <c r="K34" s="2" t="str">
        <f t="shared" si="1"/>
        <v>No</v>
      </c>
      <c r="L34" s="2" t="s">
        <v>164</v>
      </c>
    </row>
    <row r="35" spans="2:12" s="5" customFormat="1" ht="100.5" customHeight="1">
      <c r="B35" s="68">
        <v>77100000</v>
      </c>
      <c r="C35" s="19" t="s">
        <v>65</v>
      </c>
      <c r="D35" s="17">
        <v>43126</v>
      </c>
      <c r="E35" s="2" t="s">
        <v>33</v>
      </c>
      <c r="F35" s="2" t="s">
        <v>47</v>
      </c>
      <c r="G35" s="2" t="s">
        <v>54</v>
      </c>
      <c r="H35" s="4">
        <v>60000000</v>
      </c>
      <c r="I35" s="4">
        <f t="shared" si="0"/>
        <v>60000000</v>
      </c>
      <c r="J35" s="2" t="s">
        <v>55</v>
      </c>
      <c r="K35" s="2" t="str">
        <f t="shared" si="1"/>
        <v>No</v>
      </c>
      <c r="L35" s="2" t="s">
        <v>160</v>
      </c>
    </row>
    <row r="36" spans="2:12" s="5" customFormat="1" ht="105" customHeight="1">
      <c r="B36" s="68">
        <v>77100000</v>
      </c>
      <c r="C36" s="19" t="s">
        <v>66</v>
      </c>
      <c r="D36" s="17">
        <v>43116</v>
      </c>
      <c r="E36" s="2" t="s">
        <v>31</v>
      </c>
      <c r="F36" s="2" t="s">
        <v>47</v>
      </c>
      <c r="G36" s="2" t="s">
        <v>54</v>
      </c>
      <c r="H36" s="4">
        <v>50000000</v>
      </c>
      <c r="I36" s="4">
        <f t="shared" si="0"/>
        <v>50000000</v>
      </c>
      <c r="J36" s="2" t="s">
        <v>55</v>
      </c>
      <c r="K36" s="2" t="str">
        <f t="shared" si="1"/>
        <v>No</v>
      </c>
      <c r="L36" s="2" t="s">
        <v>160</v>
      </c>
    </row>
    <row r="37" spans="2:12" s="5" customFormat="1" ht="105" customHeight="1">
      <c r="B37" s="68">
        <v>80100000</v>
      </c>
      <c r="C37" s="19" t="s">
        <v>165</v>
      </c>
      <c r="D37" s="17">
        <v>43509</v>
      </c>
      <c r="E37" s="2" t="s">
        <v>45</v>
      </c>
      <c r="F37" s="2" t="s">
        <v>153</v>
      </c>
      <c r="G37" s="2" t="s">
        <v>54</v>
      </c>
      <c r="H37" s="4">
        <v>100000000</v>
      </c>
      <c r="I37" s="4">
        <f t="shared" si="0"/>
        <v>100000000</v>
      </c>
      <c r="J37" s="2" t="s">
        <v>55</v>
      </c>
      <c r="K37" s="2" t="str">
        <f t="shared" si="1"/>
        <v>No</v>
      </c>
      <c r="L37" s="2" t="s">
        <v>160</v>
      </c>
    </row>
    <row r="38" spans="2:12" s="5" customFormat="1" ht="97.5" customHeight="1">
      <c r="B38" s="68">
        <v>77100000</v>
      </c>
      <c r="C38" s="19" t="s">
        <v>67</v>
      </c>
      <c r="D38" s="17">
        <v>43511</v>
      </c>
      <c r="E38" s="9" t="s">
        <v>36</v>
      </c>
      <c r="F38" s="2" t="s">
        <v>47</v>
      </c>
      <c r="G38" s="2" t="s">
        <v>54</v>
      </c>
      <c r="H38" s="4">
        <v>160000000</v>
      </c>
      <c r="I38" s="4">
        <f t="shared" si="0"/>
        <v>160000000</v>
      </c>
      <c r="J38" s="2" t="s">
        <v>55</v>
      </c>
      <c r="K38" s="2" t="str">
        <f t="shared" si="1"/>
        <v>No</v>
      </c>
      <c r="L38" s="2" t="s">
        <v>160</v>
      </c>
    </row>
    <row r="39" spans="2:12" s="5" customFormat="1" ht="95.25" customHeight="1" thickBot="1">
      <c r="B39" s="68">
        <v>77100000</v>
      </c>
      <c r="C39" s="75" t="s">
        <v>68</v>
      </c>
      <c r="D39" s="17">
        <v>43512</v>
      </c>
      <c r="E39" s="9" t="s">
        <v>35</v>
      </c>
      <c r="F39" s="2" t="s">
        <v>47</v>
      </c>
      <c r="G39" s="2" t="s">
        <v>54</v>
      </c>
      <c r="H39" s="4">
        <v>350000000</v>
      </c>
      <c r="I39" s="4">
        <f t="shared" si="0"/>
        <v>350000000</v>
      </c>
      <c r="J39" s="2" t="s">
        <v>55</v>
      </c>
      <c r="K39" s="2" t="str">
        <f t="shared" si="1"/>
        <v>No</v>
      </c>
      <c r="L39" s="2" t="s">
        <v>160</v>
      </c>
    </row>
    <row r="40" spans="2:12" s="5" customFormat="1" ht="101.25" customHeight="1">
      <c r="B40" s="68">
        <v>77100000</v>
      </c>
      <c r="C40" s="78" t="s">
        <v>50</v>
      </c>
      <c r="D40" s="17">
        <v>43527</v>
      </c>
      <c r="E40" s="2" t="s">
        <v>33</v>
      </c>
      <c r="F40" s="2" t="s">
        <v>47</v>
      </c>
      <c r="G40" s="2" t="s">
        <v>54</v>
      </c>
      <c r="H40" s="4">
        <v>110000000</v>
      </c>
      <c r="I40" s="4">
        <f t="shared" si="0"/>
        <v>110000000</v>
      </c>
      <c r="J40" s="2" t="s">
        <v>55</v>
      </c>
      <c r="K40" s="2" t="str">
        <f t="shared" si="1"/>
        <v>No</v>
      </c>
      <c r="L40" s="2" t="s">
        <v>166</v>
      </c>
    </row>
    <row r="41" spans="2:12" s="5" customFormat="1" ht="94.5" customHeight="1">
      <c r="B41" s="68">
        <v>77100000</v>
      </c>
      <c r="C41" s="67" t="s">
        <v>69</v>
      </c>
      <c r="D41" s="17">
        <v>43528</v>
      </c>
      <c r="E41" s="2" t="s">
        <v>37</v>
      </c>
      <c r="F41" s="2" t="s">
        <v>47</v>
      </c>
      <c r="G41" s="2" t="s">
        <v>54</v>
      </c>
      <c r="H41" s="4">
        <v>90000000</v>
      </c>
      <c r="I41" s="4">
        <f t="shared" si="0"/>
        <v>90000000</v>
      </c>
      <c r="J41" s="2" t="s">
        <v>55</v>
      </c>
      <c r="K41" s="2" t="str">
        <f t="shared" si="1"/>
        <v>No</v>
      </c>
      <c r="L41" s="2" t="s">
        <v>166</v>
      </c>
    </row>
    <row r="42" spans="2:12" s="5" customFormat="1" ht="104.25" customHeight="1">
      <c r="B42" s="68">
        <v>77100000</v>
      </c>
      <c r="C42" s="67" t="s">
        <v>51</v>
      </c>
      <c r="D42" s="17">
        <v>43529</v>
      </c>
      <c r="E42" s="2" t="s">
        <v>34</v>
      </c>
      <c r="F42" s="2" t="s">
        <v>47</v>
      </c>
      <c r="G42" s="2" t="s">
        <v>54</v>
      </c>
      <c r="H42" s="4">
        <v>180000000</v>
      </c>
      <c r="I42" s="4">
        <f t="shared" si="0"/>
        <v>180000000</v>
      </c>
      <c r="J42" s="2" t="s">
        <v>55</v>
      </c>
      <c r="K42" s="2" t="str">
        <f t="shared" si="1"/>
        <v>No</v>
      </c>
      <c r="L42" s="2" t="s">
        <v>166</v>
      </c>
    </row>
    <row r="43" spans="2:12" s="5" customFormat="1" ht="96.75" customHeight="1">
      <c r="B43" s="68">
        <v>77100000</v>
      </c>
      <c r="C43" s="67" t="s">
        <v>52</v>
      </c>
      <c r="D43" s="17">
        <v>43530</v>
      </c>
      <c r="E43" s="2" t="s">
        <v>36</v>
      </c>
      <c r="F43" s="2" t="s">
        <v>47</v>
      </c>
      <c r="G43" s="2" t="s">
        <v>54</v>
      </c>
      <c r="H43" s="4">
        <v>280000000</v>
      </c>
      <c r="I43" s="4">
        <f t="shared" si="0"/>
        <v>280000000</v>
      </c>
      <c r="J43" s="2" t="s">
        <v>55</v>
      </c>
      <c r="K43" s="2" t="str">
        <f t="shared" si="1"/>
        <v>No</v>
      </c>
      <c r="L43" s="2" t="s">
        <v>166</v>
      </c>
    </row>
    <row r="44" spans="2:12" s="5" customFormat="1" ht="102" customHeight="1">
      <c r="B44" s="68">
        <v>77100000</v>
      </c>
      <c r="C44" s="67" t="s">
        <v>70</v>
      </c>
      <c r="D44" s="17">
        <v>43531</v>
      </c>
      <c r="E44" s="2" t="s">
        <v>44</v>
      </c>
      <c r="F44" s="2" t="s">
        <v>47</v>
      </c>
      <c r="G44" s="2" t="s">
        <v>54</v>
      </c>
      <c r="H44" s="4">
        <v>160000000</v>
      </c>
      <c r="I44" s="4">
        <f t="shared" si="0"/>
        <v>160000000</v>
      </c>
      <c r="J44" s="2" t="s">
        <v>55</v>
      </c>
      <c r="K44" s="2" t="str">
        <f t="shared" si="1"/>
        <v>No</v>
      </c>
      <c r="L44" s="2" t="s">
        <v>167</v>
      </c>
    </row>
    <row r="45" spans="2:12" s="5" customFormat="1" ht="140.25" customHeight="1">
      <c r="B45" s="68">
        <v>77100000</v>
      </c>
      <c r="C45" s="67" t="s">
        <v>71</v>
      </c>
      <c r="D45" s="17">
        <v>43532</v>
      </c>
      <c r="E45" s="2" t="s">
        <v>31</v>
      </c>
      <c r="F45" s="2" t="s">
        <v>47</v>
      </c>
      <c r="G45" s="2" t="s">
        <v>54</v>
      </c>
      <c r="H45" s="4">
        <v>100000000</v>
      </c>
      <c r="I45" s="4">
        <f t="shared" si="0"/>
        <v>100000000</v>
      </c>
      <c r="J45" s="2" t="s">
        <v>55</v>
      </c>
      <c r="K45" s="2" t="str">
        <f t="shared" si="1"/>
        <v>No</v>
      </c>
      <c r="L45" s="2" t="s">
        <v>168</v>
      </c>
    </row>
    <row r="46" spans="2:12" s="5" customFormat="1" ht="88.5" customHeight="1">
      <c r="B46" s="68">
        <v>77110000</v>
      </c>
      <c r="C46" s="24" t="s">
        <v>53</v>
      </c>
      <c r="D46" s="17">
        <v>43533</v>
      </c>
      <c r="E46" s="2" t="s">
        <v>36</v>
      </c>
      <c r="F46" s="2" t="s">
        <v>47</v>
      </c>
      <c r="G46" s="2" t="s">
        <v>54</v>
      </c>
      <c r="H46" s="4">
        <v>160000000</v>
      </c>
      <c r="I46" s="4">
        <f t="shared" si="0"/>
        <v>160000000</v>
      </c>
      <c r="J46" s="2" t="s">
        <v>55</v>
      </c>
      <c r="K46" s="2" t="str">
        <f t="shared" si="1"/>
        <v>No</v>
      </c>
      <c r="L46" s="2" t="s">
        <v>166</v>
      </c>
    </row>
    <row r="47" spans="2:12" s="5" customFormat="1" ht="92.25" customHeight="1">
      <c r="B47" s="68">
        <v>77110000</v>
      </c>
      <c r="C47" s="24" t="s">
        <v>72</v>
      </c>
      <c r="D47" s="17">
        <v>43534</v>
      </c>
      <c r="E47" s="2" t="s">
        <v>34</v>
      </c>
      <c r="F47" s="2" t="s">
        <v>47</v>
      </c>
      <c r="G47" s="2" t="s">
        <v>54</v>
      </c>
      <c r="H47" s="4">
        <v>160000000</v>
      </c>
      <c r="I47" s="4">
        <f t="shared" si="0"/>
        <v>160000000</v>
      </c>
      <c r="J47" s="2" t="s">
        <v>55</v>
      </c>
      <c r="K47" s="2" t="str">
        <f t="shared" si="1"/>
        <v>No</v>
      </c>
      <c r="L47" s="2" t="s">
        <v>166</v>
      </c>
    </row>
    <row r="48" spans="2:12" s="5" customFormat="1" ht="90" customHeight="1">
      <c r="B48" s="68">
        <v>77110000</v>
      </c>
      <c r="C48" s="79" t="s">
        <v>73</v>
      </c>
      <c r="D48" s="17">
        <v>43535</v>
      </c>
      <c r="E48" s="2" t="s">
        <v>33</v>
      </c>
      <c r="F48" s="2" t="s">
        <v>47</v>
      </c>
      <c r="G48" s="2" t="s">
        <v>54</v>
      </c>
      <c r="H48" s="4">
        <v>160000000</v>
      </c>
      <c r="I48" s="4">
        <f t="shared" si="0"/>
        <v>160000000</v>
      </c>
      <c r="J48" s="2" t="s">
        <v>55</v>
      </c>
      <c r="K48" s="2" t="str">
        <f t="shared" si="1"/>
        <v>No</v>
      </c>
      <c r="L48" s="2" t="s">
        <v>166</v>
      </c>
    </row>
    <row r="49" spans="2:12" s="5" customFormat="1" ht="90" customHeight="1">
      <c r="B49" s="68"/>
      <c r="C49" s="24" t="s">
        <v>169</v>
      </c>
      <c r="D49" s="17">
        <v>43535</v>
      </c>
      <c r="E49" s="2" t="s">
        <v>31</v>
      </c>
      <c r="F49" s="2" t="s">
        <v>47</v>
      </c>
      <c r="G49" s="2" t="s">
        <v>54</v>
      </c>
      <c r="H49" s="4">
        <v>100000000</v>
      </c>
      <c r="I49" s="4">
        <f t="shared" si="0"/>
        <v>100000000</v>
      </c>
      <c r="J49" s="2" t="s">
        <v>55</v>
      </c>
      <c r="K49" s="2" t="str">
        <f t="shared" si="1"/>
        <v>No</v>
      </c>
      <c r="L49" s="2" t="s">
        <v>166</v>
      </c>
    </row>
    <row r="50" spans="2:12" s="5" customFormat="1" ht="121.5" customHeight="1">
      <c r="B50" s="68">
        <v>80000000</v>
      </c>
      <c r="C50" s="80" t="s">
        <v>74</v>
      </c>
      <c r="D50" s="17">
        <v>43467</v>
      </c>
      <c r="E50" s="2" t="s">
        <v>31</v>
      </c>
      <c r="F50" s="2" t="s">
        <v>47</v>
      </c>
      <c r="G50" s="2" t="s">
        <v>54</v>
      </c>
      <c r="H50" s="4">
        <v>120000000</v>
      </c>
      <c r="I50" s="4">
        <f t="shared" si="0"/>
        <v>120000000</v>
      </c>
      <c r="J50" s="2" t="s">
        <v>55</v>
      </c>
      <c r="K50" s="2" t="str">
        <f t="shared" si="1"/>
        <v>No</v>
      </c>
      <c r="L50" s="2" t="s">
        <v>164</v>
      </c>
    </row>
    <row r="51" spans="2:12" s="5" customFormat="1" ht="121.5" customHeight="1">
      <c r="B51" s="68">
        <v>80100000</v>
      </c>
      <c r="C51" s="80" t="s">
        <v>170</v>
      </c>
      <c r="D51" s="17">
        <v>43468</v>
      </c>
      <c r="E51" s="2" t="s">
        <v>46</v>
      </c>
      <c r="F51" s="2" t="s">
        <v>47</v>
      </c>
      <c r="G51" s="2" t="s">
        <v>54</v>
      </c>
      <c r="H51" s="4">
        <v>500000000</v>
      </c>
      <c r="I51" s="4">
        <f t="shared" si="0"/>
        <v>500000000</v>
      </c>
      <c r="J51" s="2" t="s">
        <v>55</v>
      </c>
      <c r="K51" s="2" t="str">
        <f t="shared" si="1"/>
        <v>No</v>
      </c>
      <c r="L51" s="2" t="s">
        <v>164</v>
      </c>
    </row>
    <row r="52" spans="2:12" s="5" customFormat="1" ht="101.25" customHeight="1">
      <c r="B52" s="68">
        <v>77110000</v>
      </c>
      <c r="C52" s="23" t="s">
        <v>75</v>
      </c>
      <c r="D52" s="17">
        <v>43469</v>
      </c>
      <c r="E52" s="2" t="s">
        <v>33</v>
      </c>
      <c r="F52" s="2" t="s">
        <v>47</v>
      </c>
      <c r="G52" s="2" t="s">
        <v>54</v>
      </c>
      <c r="H52" s="4">
        <v>200000000</v>
      </c>
      <c r="I52" s="4">
        <f t="shared" si="0"/>
        <v>200000000</v>
      </c>
      <c r="J52" s="2" t="s">
        <v>55</v>
      </c>
      <c r="K52" s="2" t="str">
        <f t="shared" si="1"/>
        <v>No</v>
      </c>
      <c r="L52" s="2" t="s">
        <v>164</v>
      </c>
    </row>
    <row r="53" spans="2:12" s="5" customFormat="1" ht="92.25" customHeight="1">
      <c r="B53" s="68">
        <v>55100000</v>
      </c>
      <c r="C53" s="23" t="s">
        <v>76</v>
      </c>
      <c r="D53" s="17">
        <v>43470</v>
      </c>
      <c r="E53" s="2" t="s">
        <v>37</v>
      </c>
      <c r="F53" s="2" t="s">
        <v>47</v>
      </c>
      <c r="G53" s="2" t="s">
        <v>54</v>
      </c>
      <c r="H53" s="4">
        <v>120000000</v>
      </c>
      <c r="I53" s="4">
        <f t="shared" si="0"/>
        <v>120000000</v>
      </c>
      <c r="J53" s="2" t="s">
        <v>55</v>
      </c>
      <c r="K53" s="2" t="str">
        <f t="shared" si="1"/>
        <v>No</v>
      </c>
      <c r="L53" s="2" t="s">
        <v>164</v>
      </c>
    </row>
    <row r="54" spans="2:12" s="5" customFormat="1" ht="101.25" customHeight="1">
      <c r="B54" s="68">
        <v>76100000</v>
      </c>
      <c r="C54" s="23" t="s">
        <v>77</v>
      </c>
      <c r="D54" s="17">
        <v>43471</v>
      </c>
      <c r="E54" s="2" t="s">
        <v>35</v>
      </c>
      <c r="F54" s="2" t="s">
        <v>47</v>
      </c>
      <c r="G54" s="2" t="s">
        <v>54</v>
      </c>
      <c r="H54" s="4">
        <v>160000000</v>
      </c>
      <c r="I54" s="4">
        <f t="shared" si="0"/>
        <v>160000000</v>
      </c>
      <c r="J54" s="2" t="s">
        <v>55</v>
      </c>
      <c r="K54" s="2" t="str">
        <f t="shared" si="1"/>
        <v>No</v>
      </c>
      <c r="L54" s="2" t="s">
        <v>164</v>
      </c>
    </row>
    <row r="55" spans="2:12" s="5" customFormat="1" ht="85.5" customHeight="1">
      <c r="B55" s="68">
        <v>76100000</v>
      </c>
      <c r="C55" s="23" t="s">
        <v>78</v>
      </c>
      <c r="D55" s="17">
        <v>43472</v>
      </c>
      <c r="E55" s="2" t="s">
        <v>33</v>
      </c>
      <c r="F55" s="2" t="s">
        <v>47</v>
      </c>
      <c r="G55" s="2" t="s">
        <v>54</v>
      </c>
      <c r="H55" s="4">
        <v>160000000</v>
      </c>
      <c r="I55" s="4">
        <f t="shared" si="0"/>
        <v>160000000</v>
      </c>
      <c r="J55" s="2" t="s">
        <v>55</v>
      </c>
      <c r="K55" s="2" t="str">
        <f t="shared" si="1"/>
        <v>No</v>
      </c>
      <c r="L55" s="2" t="s">
        <v>164</v>
      </c>
    </row>
    <row r="56" spans="2:12" s="5" customFormat="1" ht="88.5" customHeight="1">
      <c r="B56" s="68">
        <v>76100000</v>
      </c>
      <c r="C56" s="23" t="s">
        <v>79</v>
      </c>
      <c r="D56" s="17">
        <v>43473</v>
      </c>
      <c r="E56" s="2" t="s">
        <v>31</v>
      </c>
      <c r="F56" s="2" t="s">
        <v>47</v>
      </c>
      <c r="G56" s="2" t="s">
        <v>54</v>
      </c>
      <c r="H56" s="4">
        <v>20000000</v>
      </c>
      <c r="I56" s="4">
        <f t="shared" si="0"/>
        <v>20000000</v>
      </c>
      <c r="J56" s="2" t="s">
        <v>55</v>
      </c>
      <c r="K56" s="2" t="str">
        <f t="shared" si="1"/>
        <v>No</v>
      </c>
      <c r="L56" s="2" t="s">
        <v>164</v>
      </c>
    </row>
    <row r="57" spans="2:12" s="5" customFormat="1" ht="84.75" customHeight="1" thickBot="1">
      <c r="B57" s="68">
        <v>76100000</v>
      </c>
      <c r="C57" s="81" t="s">
        <v>80</v>
      </c>
      <c r="D57" s="17">
        <v>43474</v>
      </c>
      <c r="E57" s="2" t="s">
        <v>31</v>
      </c>
      <c r="F57" s="2" t="s">
        <v>47</v>
      </c>
      <c r="G57" s="2" t="s">
        <v>54</v>
      </c>
      <c r="H57" s="4">
        <v>20000000</v>
      </c>
      <c r="I57" s="4">
        <f t="shared" si="0"/>
        <v>20000000</v>
      </c>
      <c r="J57" s="2" t="s">
        <v>55</v>
      </c>
      <c r="K57" s="2" t="str">
        <f t="shared" si="1"/>
        <v>No</v>
      </c>
      <c r="L57" s="2" t="s">
        <v>164</v>
      </c>
    </row>
    <row r="58" spans="2:12" s="5" customFormat="1" ht="169.5" customHeight="1">
      <c r="B58" s="68">
        <v>77100000</v>
      </c>
      <c r="C58" s="82" t="s">
        <v>81</v>
      </c>
      <c r="D58" s="17">
        <v>43475</v>
      </c>
      <c r="E58" s="2" t="s">
        <v>31</v>
      </c>
      <c r="F58" s="2" t="s">
        <v>47</v>
      </c>
      <c r="G58" s="2" t="s">
        <v>54</v>
      </c>
      <c r="H58" s="4">
        <v>100000000</v>
      </c>
      <c r="I58" s="4">
        <f t="shared" si="0"/>
        <v>100000000</v>
      </c>
      <c r="J58" s="2" t="s">
        <v>55</v>
      </c>
      <c r="K58" s="2" t="str">
        <f t="shared" si="1"/>
        <v>No</v>
      </c>
      <c r="L58" s="2" t="s">
        <v>171</v>
      </c>
    </row>
    <row r="59" spans="2:12" s="5" customFormat="1" ht="124.5" customHeight="1">
      <c r="B59" s="68">
        <v>77100000</v>
      </c>
      <c r="C59" s="77" t="s">
        <v>82</v>
      </c>
      <c r="D59" s="17">
        <v>43476</v>
      </c>
      <c r="E59" s="2" t="s">
        <v>31</v>
      </c>
      <c r="F59" s="2" t="s">
        <v>47</v>
      </c>
      <c r="G59" s="2" t="s">
        <v>54</v>
      </c>
      <c r="H59" s="4">
        <v>110000000</v>
      </c>
      <c r="I59" s="4">
        <f t="shared" si="0"/>
        <v>110000000</v>
      </c>
      <c r="J59" s="2" t="s">
        <v>55</v>
      </c>
      <c r="K59" s="2" t="str">
        <f t="shared" si="1"/>
        <v>No</v>
      </c>
      <c r="L59" s="2" t="s">
        <v>171</v>
      </c>
    </row>
    <row r="60" spans="2:12" s="5" customFormat="1" ht="83.25" customHeight="1">
      <c r="B60" s="68">
        <v>77100000</v>
      </c>
      <c r="C60" s="77" t="s">
        <v>83</v>
      </c>
      <c r="D60" s="17">
        <v>43477</v>
      </c>
      <c r="E60" s="2" t="s">
        <v>37</v>
      </c>
      <c r="F60" s="2" t="s">
        <v>47</v>
      </c>
      <c r="G60" s="2" t="s">
        <v>54</v>
      </c>
      <c r="H60" s="4">
        <v>180000000</v>
      </c>
      <c r="I60" s="4">
        <f t="shared" si="0"/>
        <v>180000000</v>
      </c>
      <c r="J60" s="2" t="s">
        <v>55</v>
      </c>
      <c r="K60" s="2" t="str">
        <f t="shared" si="1"/>
        <v>No</v>
      </c>
      <c r="L60" s="2" t="s">
        <v>171</v>
      </c>
    </row>
    <row r="61" spans="2:12" s="5" customFormat="1" ht="99" customHeight="1">
      <c r="B61" s="68">
        <v>86100000</v>
      </c>
      <c r="C61" s="77" t="s">
        <v>84</v>
      </c>
      <c r="D61" s="17">
        <v>43478</v>
      </c>
      <c r="E61" s="2" t="s">
        <v>38</v>
      </c>
      <c r="F61" s="2" t="s">
        <v>47</v>
      </c>
      <c r="G61" s="2" t="s">
        <v>54</v>
      </c>
      <c r="H61" s="4">
        <v>160000000</v>
      </c>
      <c r="I61" s="4">
        <f t="shared" si="0"/>
        <v>160000000</v>
      </c>
      <c r="J61" s="2" t="s">
        <v>55</v>
      </c>
      <c r="K61" s="2" t="str">
        <f t="shared" si="1"/>
        <v>No</v>
      </c>
      <c r="L61" s="2" t="s">
        <v>171</v>
      </c>
    </row>
    <row r="62" spans="2:12" s="5" customFormat="1" ht="165" customHeight="1">
      <c r="B62" s="68">
        <v>77100000</v>
      </c>
      <c r="C62" s="67" t="s">
        <v>85</v>
      </c>
      <c r="D62" s="17">
        <v>43479</v>
      </c>
      <c r="E62" s="2" t="s">
        <v>31</v>
      </c>
      <c r="F62" s="2" t="s">
        <v>47</v>
      </c>
      <c r="G62" s="2" t="s">
        <v>54</v>
      </c>
      <c r="H62" s="4">
        <v>140000000</v>
      </c>
      <c r="I62" s="4">
        <f t="shared" si="0"/>
        <v>140000000</v>
      </c>
      <c r="J62" s="2" t="s">
        <v>55</v>
      </c>
      <c r="K62" s="2" t="str">
        <f t="shared" si="1"/>
        <v>No</v>
      </c>
      <c r="L62" s="2" t="s">
        <v>172</v>
      </c>
    </row>
    <row r="63" spans="2:12" s="5" customFormat="1" ht="89.25" customHeight="1">
      <c r="B63" s="68">
        <v>77100000</v>
      </c>
      <c r="C63" s="77" t="s">
        <v>86</v>
      </c>
      <c r="D63" s="17">
        <v>43480</v>
      </c>
      <c r="E63" s="2" t="s">
        <v>31</v>
      </c>
      <c r="F63" s="2" t="s">
        <v>47</v>
      </c>
      <c r="G63" s="2" t="s">
        <v>54</v>
      </c>
      <c r="H63" s="4">
        <v>140000000</v>
      </c>
      <c r="I63" s="4">
        <f t="shared" si="0"/>
        <v>140000000</v>
      </c>
      <c r="J63" s="2" t="s">
        <v>55</v>
      </c>
      <c r="K63" s="2" t="str">
        <f t="shared" si="1"/>
        <v>No</v>
      </c>
      <c r="L63" s="2" t="s">
        <v>172</v>
      </c>
    </row>
    <row r="64" spans="2:12" s="5" customFormat="1" ht="102.75" customHeight="1">
      <c r="B64" s="68">
        <v>77100000</v>
      </c>
      <c r="C64" s="77" t="s">
        <v>87</v>
      </c>
      <c r="D64" s="17">
        <v>43481</v>
      </c>
      <c r="E64" s="2" t="s">
        <v>33</v>
      </c>
      <c r="F64" s="2" t="s">
        <v>47</v>
      </c>
      <c r="G64" s="2" t="s">
        <v>54</v>
      </c>
      <c r="H64" s="4">
        <v>110000000</v>
      </c>
      <c r="I64" s="4">
        <f t="shared" si="0"/>
        <v>110000000</v>
      </c>
      <c r="J64" s="2" t="s">
        <v>55</v>
      </c>
      <c r="K64" s="2" t="str">
        <f t="shared" si="1"/>
        <v>No</v>
      </c>
      <c r="L64" s="2" t="s">
        <v>172</v>
      </c>
    </row>
    <row r="65" spans="2:12" s="5" customFormat="1" ht="85.5" customHeight="1">
      <c r="B65" s="68">
        <v>77100000</v>
      </c>
      <c r="C65" s="24" t="s">
        <v>88</v>
      </c>
      <c r="D65" s="17">
        <v>43482</v>
      </c>
      <c r="E65" s="2" t="s">
        <v>37</v>
      </c>
      <c r="F65" s="2" t="s">
        <v>47</v>
      </c>
      <c r="G65" s="2" t="s">
        <v>54</v>
      </c>
      <c r="H65" s="4">
        <v>120000000</v>
      </c>
      <c r="I65" s="4">
        <f t="shared" si="0"/>
        <v>120000000</v>
      </c>
      <c r="J65" s="2" t="s">
        <v>55</v>
      </c>
      <c r="K65" s="2" t="str">
        <f t="shared" si="1"/>
        <v>No</v>
      </c>
      <c r="L65" s="2" t="s">
        <v>172</v>
      </c>
    </row>
    <row r="66" spans="2:12" s="5" customFormat="1" ht="103.5" customHeight="1">
      <c r="B66" s="68">
        <v>77100000</v>
      </c>
      <c r="C66" s="77" t="s">
        <v>89</v>
      </c>
      <c r="D66" s="17">
        <v>43483</v>
      </c>
      <c r="E66" s="2" t="s">
        <v>34</v>
      </c>
      <c r="F66" s="2" t="s">
        <v>47</v>
      </c>
      <c r="G66" s="2" t="s">
        <v>54</v>
      </c>
      <c r="H66" s="4">
        <v>120000000</v>
      </c>
      <c r="I66" s="4">
        <f t="shared" si="0"/>
        <v>120000000</v>
      </c>
      <c r="J66" s="2" t="s">
        <v>55</v>
      </c>
      <c r="K66" s="2" t="str">
        <f t="shared" si="1"/>
        <v>No</v>
      </c>
      <c r="L66" s="2" t="s">
        <v>171</v>
      </c>
    </row>
    <row r="67" spans="2:12" s="5" customFormat="1" ht="83.25" customHeight="1">
      <c r="B67" s="68">
        <v>77100000</v>
      </c>
      <c r="C67" s="77" t="s">
        <v>90</v>
      </c>
      <c r="D67" s="17">
        <v>43484</v>
      </c>
      <c r="E67" s="2" t="s">
        <v>33</v>
      </c>
      <c r="F67" s="2" t="s">
        <v>47</v>
      </c>
      <c r="G67" s="2" t="s">
        <v>54</v>
      </c>
      <c r="H67" s="4">
        <v>120000000</v>
      </c>
      <c r="I67" s="4">
        <f t="shared" si="0"/>
        <v>120000000</v>
      </c>
      <c r="J67" s="2" t="s">
        <v>55</v>
      </c>
      <c r="K67" s="2" t="str">
        <f t="shared" si="1"/>
        <v>No</v>
      </c>
      <c r="L67" s="2" t="s">
        <v>171</v>
      </c>
    </row>
    <row r="68" spans="2:12" s="5" customFormat="1" ht="79.5" customHeight="1" thickBot="1">
      <c r="B68" s="68">
        <v>77100000</v>
      </c>
      <c r="C68" s="77" t="s">
        <v>91</v>
      </c>
      <c r="D68" s="17">
        <v>43485</v>
      </c>
      <c r="E68" s="2" t="s">
        <v>34</v>
      </c>
      <c r="F68" s="2" t="s">
        <v>47</v>
      </c>
      <c r="G68" s="2" t="s">
        <v>54</v>
      </c>
      <c r="H68" s="4">
        <v>100000000</v>
      </c>
      <c r="I68" s="4">
        <f t="shared" si="0"/>
        <v>100000000</v>
      </c>
      <c r="J68" s="2" t="s">
        <v>55</v>
      </c>
      <c r="K68" s="2" t="str">
        <f t="shared" si="1"/>
        <v>No</v>
      </c>
      <c r="L68" s="2" t="s">
        <v>171</v>
      </c>
    </row>
    <row r="69" spans="2:12" s="5" customFormat="1" ht="144" customHeight="1">
      <c r="B69" s="68">
        <v>80100000</v>
      </c>
      <c r="C69" s="76" t="s">
        <v>92</v>
      </c>
      <c r="D69" s="17">
        <v>43467</v>
      </c>
      <c r="E69" s="2" t="s">
        <v>31</v>
      </c>
      <c r="F69" s="2" t="s">
        <v>47</v>
      </c>
      <c r="G69" s="2" t="s">
        <v>54</v>
      </c>
      <c r="H69" s="4">
        <v>120000000</v>
      </c>
      <c r="I69" s="4">
        <f t="shared" si="0"/>
        <v>120000000</v>
      </c>
      <c r="J69" s="2" t="s">
        <v>55</v>
      </c>
      <c r="K69" s="2" t="str">
        <f t="shared" si="1"/>
        <v>No</v>
      </c>
      <c r="L69" s="2" t="s">
        <v>172</v>
      </c>
    </row>
    <row r="70" spans="2:12" s="5" customFormat="1" ht="92.25" customHeight="1">
      <c r="B70" s="68">
        <v>80100000</v>
      </c>
      <c r="C70" s="77" t="s">
        <v>93</v>
      </c>
      <c r="D70" s="17">
        <v>43468</v>
      </c>
      <c r="E70" s="2" t="s">
        <v>31</v>
      </c>
      <c r="F70" s="2" t="s">
        <v>47</v>
      </c>
      <c r="G70" s="2" t="s">
        <v>54</v>
      </c>
      <c r="H70" s="4">
        <v>120000000</v>
      </c>
      <c r="I70" s="4">
        <f t="shared" si="0"/>
        <v>120000000</v>
      </c>
      <c r="J70" s="2" t="s">
        <v>55</v>
      </c>
      <c r="K70" s="2" t="str">
        <f t="shared" si="1"/>
        <v>No</v>
      </c>
      <c r="L70" s="2" t="s">
        <v>159</v>
      </c>
    </row>
    <row r="71" spans="2:12" s="5" customFormat="1" ht="141" customHeight="1">
      <c r="B71" s="68">
        <v>80100000</v>
      </c>
      <c r="C71" s="77" t="s">
        <v>94</v>
      </c>
      <c r="D71" s="17">
        <v>43469</v>
      </c>
      <c r="E71" s="2" t="s">
        <v>31</v>
      </c>
      <c r="F71" s="2" t="s">
        <v>47</v>
      </c>
      <c r="G71" s="2" t="s">
        <v>54</v>
      </c>
      <c r="H71" s="4">
        <v>120000000</v>
      </c>
      <c r="I71" s="4">
        <f t="shared" si="0"/>
        <v>120000000</v>
      </c>
      <c r="J71" s="2" t="s">
        <v>55</v>
      </c>
      <c r="K71" s="2" t="str">
        <f t="shared" si="1"/>
        <v>No</v>
      </c>
      <c r="L71" s="2" t="s">
        <v>172</v>
      </c>
    </row>
    <row r="72" spans="2:12" s="5" customFormat="1" ht="141" customHeight="1">
      <c r="B72" s="68">
        <v>80100000</v>
      </c>
      <c r="C72" s="77" t="s">
        <v>173</v>
      </c>
      <c r="D72" s="17">
        <v>43470</v>
      </c>
      <c r="E72" s="2" t="s">
        <v>31</v>
      </c>
      <c r="F72" s="2" t="s">
        <v>47</v>
      </c>
      <c r="G72" s="2" t="s">
        <v>54</v>
      </c>
      <c r="H72" s="4">
        <v>580000000</v>
      </c>
      <c r="I72" s="4">
        <f>+H72</f>
        <v>580000000</v>
      </c>
      <c r="J72" s="2" t="s">
        <v>55</v>
      </c>
      <c r="K72" s="2" t="str">
        <f t="shared" si="1"/>
        <v>No</v>
      </c>
      <c r="L72" s="2" t="s">
        <v>174</v>
      </c>
    </row>
    <row r="73" spans="2:12" s="5" customFormat="1" ht="89.25" customHeight="1">
      <c r="B73" s="68">
        <v>77100000</v>
      </c>
      <c r="C73" s="83" t="s">
        <v>95</v>
      </c>
      <c r="D73" s="17">
        <v>43473</v>
      </c>
      <c r="E73" s="2" t="s">
        <v>33</v>
      </c>
      <c r="F73" s="2" t="s">
        <v>47</v>
      </c>
      <c r="G73" s="2" t="s">
        <v>54</v>
      </c>
      <c r="H73" s="4">
        <v>180000000</v>
      </c>
      <c r="I73" s="4">
        <f t="shared" si="0"/>
        <v>180000000</v>
      </c>
      <c r="J73" s="2" t="s">
        <v>55</v>
      </c>
      <c r="K73" s="2" t="str">
        <f t="shared" si="1"/>
        <v>No</v>
      </c>
      <c r="L73" s="2" t="s">
        <v>172</v>
      </c>
    </row>
    <row r="74" spans="2:12" s="5" customFormat="1" ht="78" customHeight="1">
      <c r="B74" s="68">
        <v>77100000</v>
      </c>
      <c r="C74" s="77" t="s">
        <v>96</v>
      </c>
      <c r="D74" s="17">
        <v>43475</v>
      </c>
      <c r="E74" s="2" t="s">
        <v>36</v>
      </c>
      <c r="F74" s="2" t="s">
        <v>47</v>
      </c>
      <c r="G74" s="2" t="s">
        <v>54</v>
      </c>
      <c r="H74" s="4">
        <v>10000000</v>
      </c>
      <c r="I74" s="4">
        <f t="shared" si="0"/>
        <v>10000000</v>
      </c>
      <c r="J74" s="2" t="s">
        <v>55</v>
      </c>
      <c r="K74" s="2" t="str">
        <f t="shared" si="1"/>
        <v>No</v>
      </c>
      <c r="L74" s="2" t="s">
        <v>172</v>
      </c>
    </row>
    <row r="75" spans="2:12" s="5" customFormat="1" ht="103.5" customHeight="1">
      <c r="B75" s="68">
        <v>77100000</v>
      </c>
      <c r="C75" s="77" t="s">
        <v>98</v>
      </c>
      <c r="D75" s="17">
        <v>43476</v>
      </c>
      <c r="E75" s="2" t="s">
        <v>97</v>
      </c>
      <c r="F75" s="2" t="s">
        <v>47</v>
      </c>
      <c r="G75" s="2" t="s">
        <v>54</v>
      </c>
      <c r="H75" s="4">
        <v>170000000</v>
      </c>
      <c r="I75" s="4">
        <f aca="true" t="shared" si="2" ref="I75:I125">H75</f>
        <v>170000000</v>
      </c>
      <c r="J75" s="2" t="s">
        <v>55</v>
      </c>
      <c r="K75" s="2" t="str">
        <f aca="true" t="shared" si="3" ref="K75:K125">J75</f>
        <v>No</v>
      </c>
      <c r="L75" s="2" t="s">
        <v>172</v>
      </c>
    </row>
    <row r="76" spans="2:12" s="5" customFormat="1" ht="94.5" customHeight="1">
      <c r="B76" s="68">
        <v>77100000</v>
      </c>
      <c r="C76" s="83" t="s">
        <v>99</v>
      </c>
      <c r="D76" s="17">
        <v>43481</v>
      </c>
      <c r="E76" s="2" t="s">
        <v>45</v>
      </c>
      <c r="F76" s="2" t="s">
        <v>47</v>
      </c>
      <c r="G76" s="2" t="s">
        <v>54</v>
      </c>
      <c r="H76" s="4">
        <v>170000000</v>
      </c>
      <c r="I76" s="4">
        <f t="shared" si="2"/>
        <v>170000000</v>
      </c>
      <c r="J76" s="2" t="s">
        <v>55</v>
      </c>
      <c r="K76" s="2" t="str">
        <f t="shared" si="3"/>
        <v>No</v>
      </c>
      <c r="L76" s="2" t="s">
        <v>172</v>
      </c>
    </row>
    <row r="77" spans="2:12" s="5" customFormat="1" ht="81.75" customHeight="1" thickBot="1">
      <c r="B77" s="68">
        <v>77100000</v>
      </c>
      <c r="C77" s="84" t="s">
        <v>100</v>
      </c>
      <c r="D77" s="17">
        <v>43482</v>
      </c>
      <c r="E77" s="2" t="s">
        <v>31</v>
      </c>
      <c r="F77" s="2" t="s">
        <v>47</v>
      </c>
      <c r="G77" s="2" t="s">
        <v>54</v>
      </c>
      <c r="H77" s="4">
        <v>130000000</v>
      </c>
      <c r="I77" s="4">
        <f t="shared" si="2"/>
        <v>130000000</v>
      </c>
      <c r="J77" s="2" t="s">
        <v>55</v>
      </c>
      <c r="K77" s="2" t="str">
        <f t="shared" si="3"/>
        <v>No</v>
      </c>
      <c r="L77" s="2" t="s">
        <v>175</v>
      </c>
    </row>
    <row r="78" spans="2:13" s="5" customFormat="1" ht="99.75" customHeight="1">
      <c r="B78" s="68">
        <v>12100000</v>
      </c>
      <c r="C78" s="82" t="s">
        <v>101</v>
      </c>
      <c r="D78" s="17">
        <v>43525</v>
      </c>
      <c r="E78" s="2" t="s">
        <v>34</v>
      </c>
      <c r="F78" s="2" t="s">
        <v>43</v>
      </c>
      <c r="G78" s="2" t="s">
        <v>54</v>
      </c>
      <c r="H78" s="4">
        <v>201000000</v>
      </c>
      <c r="I78" s="4">
        <f t="shared" si="2"/>
        <v>201000000</v>
      </c>
      <c r="J78" s="2" t="s">
        <v>55</v>
      </c>
      <c r="K78" s="2" t="str">
        <f t="shared" si="3"/>
        <v>No</v>
      </c>
      <c r="L78" s="2" t="s">
        <v>177</v>
      </c>
      <c r="M78" s="5" t="s">
        <v>176</v>
      </c>
    </row>
    <row r="79" spans="2:12" s="5" customFormat="1" ht="89.25" customHeight="1">
      <c r="B79" s="68">
        <v>81100000</v>
      </c>
      <c r="C79" s="24" t="s">
        <v>102</v>
      </c>
      <c r="D79" s="17">
        <v>43525</v>
      </c>
      <c r="E79" s="2" t="s">
        <v>36</v>
      </c>
      <c r="F79" s="2" t="s">
        <v>43</v>
      </c>
      <c r="G79" s="2" t="s">
        <v>54</v>
      </c>
      <c r="H79" s="4">
        <v>200000000</v>
      </c>
      <c r="I79" s="4">
        <f t="shared" si="2"/>
        <v>200000000</v>
      </c>
      <c r="J79" s="2" t="s">
        <v>55</v>
      </c>
      <c r="K79" s="2" t="str">
        <f t="shared" si="3"/>
        <v>No</v>
      </c>
      <c r="L79" s="2" t="s">
        <v>177</v>
      </c>
    </row>
    <row r="80" spans="2:12" s="5" customFormat="1" ht="96.75" customHeight="1">
      <c r="B80" s="68">
        <v>81100000</v>
      </c>
      <c r="C80" s="67" t="s">
        <v>103</v>
      </c>
      <c r="D80" s="17">
        <v>43525</v>
      </c>
      <c r="E80" s="2" t="s">
        <v>36</v>
      </c>
      <c r="F80" s="2" t="s">
        <v>104</v>
      </c>
      <c r="G80" s="2" t="s">
        <v>54</v>
      </c>
      <c r="H80" s="4">
        <v>23000000</v>
      </c>
      <c r="I80" s="4">
        <f t="shared" si="2"/>
        <v>23000000</v>
      </c>
      <c r="J80" s="2" t="s">
        <v>55</v>
      </c>
      <c r="K80" s="2" t="str">
        <f t="shared" si="3"/>
        <v>No</v>
      </c>
      <c r="L80" s="2" t="s">
        <v>177</v>
      </c>
    </row>
    <row r="81" spans="2:12" s="5" customFormat="1" ht="85.5" customHeight="1">
      <c r="B81" s="68">
        <v>86101700</v>
      </c>
      <c r="C81" s="24" t="s">
        <v>105</v>
      </c>
      <c r="D81" s="17">
        <v>43556</v>
      </c>
      <c r="E81" s="2" t="s">
        <v>97</v>
      </c>
      <c r="F81" s="2" t="s">
        <v>43</v>
      </c>
      <c r="G81" s="2" t="s">
        <v>54</v>
      </c>
      <c r="H81" s="4">
        <v>26000000</v>
      </c>
      <c r="I81" s="4">
        <f t="shared" si="2"/>
        <v>26000000</v>
      </c>
      <c r="J81" s="2" t="s">
        <v>55</v>
      </c>
      <c r="K81" s="2" t="str">
        <f t="shared" si="3"/>
        <v>No</v>
      </c>
      <c r="L81" s="2" t="s">
        <v>177</v>
      </c>
    </row>
    <row r="82" spans="2:12" s="5" customFormat="1" ht="89.25" customHeight="1">
      <c r="B82" s="68">
        <v>42170000</v>
      </c>
      <c r="C82" s="85" t="s">
        <v>106</v>
      </c>
      <c r="D82" s="17">
        <v>43525</v>
      </c>
      <c r="E82" s="2" t="s">
        <v>34</v>
      </c>
      <c r="F82" s="2" t="s">
        <v>43</v>
      </c>
      <c r="G82" s="2" t="s">
        <v>54</v>
      </c>
      <c r="H82" s="4">
        <v>200000000</v>
      </c>
      <c r="I82" s="4">
        <f t="shared" si="2"/>
        <v>200000000</v>
      </c>
      <c r="J82" s="2" t="s">
        <v>55</v>
      </c>
      <c r="K82" s="2" t="str">
        <f t="shared" si="3"/>
        <v>No</v>
      </c>
      <c r="L82" s="2" t="s">
        <v>177</v>
      </c>
    </row>
    <row r="83" spans="2:12" s="5" customFormat="1" ht="89.25" customHeight="1">
      <c r="B83" s="68">
        <v>60120000</v>
      </c>
      <c r="C83" s="67" t="s">
        <v>195</v>
      </c>
      <c r="D83" s="17">
        <v>43497</v>
      </c>
      <c r="E83" s="2" t="s">
        <v>38</v>
      </c>
      <c r="F83" s="2" t="s">
        <v>143</v>
      </c>
      <c r="G83" s="2" t="s">
        <v>54</v>
      </c>
      <c r="H83" s="4">
        <v>50000000</v>
      </c>
      <c r="I83" s="4">
        <f t="shared" si="2"/>
        <v>50000000</v>
      </c>
      <c r="J83" s="2" t="s">
        <v>55</v>
      </c>
      <c r="K83" s="2" t="str">
        <f t="shared" si="3"/>
        <v>No</v>
      </c>
      <c r="L83" s="2" t="s">
        <v>177</v>
      </c>
    </row>
    <row r="84" spans="2:12" s="5" customFormat="1" ht="89.25" customHeight="1">
      <c r="B84" s="68">
        <v>77100000</v>
      </c>
      <c r="C84" s="67" t="s">
        <v>107</v>
      </c>
      <c r="D84" s="17">
        <v>43497</v>
      </c>
      <c r="E84" s="2"/>
      <c r="F84" s="2" t="s">
        <v>47</v>
      </c>
      <c r="G84" s="2" t="s">
        <v>54</v>
      </c>
      <c r="H84" s="4">
        <v>45149</v>
      </c>
      <c r="I84" s="4">
        <f t="shared" si="2"/>
        <v>45149</v>
      </c>
      <c r="J84" s="2" t="s">
        <v>55</v>
      </c>
      <c r="K84" s="2" t="str">
        <f t="shared" si="3"/>
        <v>No</v>
      </c>
      <c r="L84" s="2" t="s">
        <v>167</v>
      </c>
    </row>
    <row r="85" spans="2:12" s="5" customFormat="1" ht="87" customHeight="1">
      <c r="B85" s="86">
        <v>72121101</v>
      </c>
      <c r="C85" s="87" t="s">
        <v>186</v>
      </c>
      <c r="D85" s="17">
        <v>43497</v>
      </c>
      <c r="E85" s="2" t="s">
        <v>189</v>
      </c>
      <c r="F85" s="2" t="s">
        <v>187</v>
      </c>
      <c r="G85" s="2" t="s">
        <v>54</v>
      </c>
      <c r="H85" s="4">
        <v>100000000</v>
      </c>
      <c r="I85" s="4">
        <f>+H85</f>
        <v>100000000</v>
      </c>
      <c r="J85" s="2" t="s">
        <v>55</v>
      </c>
      <c r="K85" s="2" t="str">
        <f t="shared" si="3"/>
        <v>No</v>
      </c>
      <c r="L85" s="2" t="s">
        <v>311</v>
      </c>
    </row>
    <row r="86" spans="2:12" s="5" customFormat="1" ht="87" customHeight="1">
      <c r="B86" s="86">
        <v>72121101</v>
      </c>
      <c r="C86" s="87" t="s">
        <v>188</v>
      </c>
      <c r="D86" s="17">
        <v>43497</v>
      </c>
      <c r="E86" s="2" t="s">
        <v>190</v>
      </c>
      <c r="F86" s="2" t="s">
        <v>187</v>
      </c>
      <c r="G86" s="2" t="s">
        <v>54</v>
      </c>
      <c r="H86" s="4">
        <v>100000000</v>
      </c>
      <c r="I86" s="4">
        <f>+H86</f>
        <v>100000000</v>
      </c>
      <c r="J86" s="2" t="s">
        <v>55</v>
      </c>
      <c r="K86" s="2" t="str">
        <f t="shared" si="3"/>
        <v>No</v>
      </c>
      <c r="L86" s="2" t="s">
        <v>311</v>
      </c>
    </row>
    <row r="87" spans="2:12" s="5" customFormat="1" ht="87" customHeight="1">
      <c r="B87" s="86">
        <v>25101503</v>
      </c>
      <c r="C87" s="87" t="s">
        <v>300</v>
      </c>
      <c r="D87" s="17">
        <v>43497</v>
      </c>
      <c r="E87" s="2" t="s">
        <v>33</v>
      </c>
      <c r="F87" s="2" t="s">
        <v>202</v>
      </c>
      <c r="G87" s="2" t="s">
        <v>54</v>
      </c>
      <c r="H87" s="4">
        <v>200000000</v>
      </c>
      <c r="I87" s="4">
        <f>+H87</f>
        <v>200000000</v>
      </c>
      <c r="J87" s="2" t="s">
        <v>55</v>
      </c>
      <c r="K87" s="2" t="str">
        <f t="shared" si="3"/>
        <v>No</v>
      </c>
      <c r="L87" s="2" t="s">
        <v>197</v>
      </c>
    </row>
    <row r="88" spans="2:12" s="5" customFormat="1" ht="89.25" customHeight="1">
      <c r="B88" s="68">
        <v>77100000</v>
      </c>
      <c r="C88" s="77" t="s">
        <v>108</v>
      </c>
      <c r="D88" s="17">
        <v>43497</v>
      </c>
      <c r="E88" s="2" t="s">
        <v>37</v>
      </c>
      <c r="F88" s="2" t="s">
        <v>47</v>
      </c>
      <c r="G88" s="2" t="s">
        <v>54</v>
      </c>
      <c r="H88" s="4">
        <v>70000000</v>
      </c>
      <c r="I88" s="4">
        <f t="shared" si="2"/>
        <v>70000000</v>
      </c>
      <c r="J88" s="2" t="s">
        <v>55</v>
      </c>
      <c r="K88" s="2" t="str">
        <f t="shared" si="3"/>
        <v>No</v>
      </c>
      <c r="L88" s="2" t="s">
        <v>178</v>
      </c>
    </row>
    <row r="89" spans="2:12" s="5" customFormat="1" ht="96" customHeight="1">
      <c r="B89" s="68">
        <v>70170000</v>
      </c>
      <c r="C89" s="77" t="s">
        <v>148</v>
      </c>
      <c r="D89" s="17">
        <v>43497</v>
      </c>
      <c r="E89" s="2" t="s">
        <v>36</v>
      </c>
      <c r="F89" s="2" t="s">
        <v>47</v>
      </c>
      <c r="G89" s="2" t="s">
        <v>54</v>
      </c>
      <c r="H89" s="4">
        <v>10000000</v>
      </c>
      <c r="I89" s="4">
        <f t="shared" si="2"/>
        <v>10000000</v>
      </c>
      <c r="J89" s="2" t="s">
        <v>55</v>
      </c>
      <c r="K89" s="2" t="str">
        <f t="shared" si="3"/>
        <v>No</v>
      </c>
      <c r="L89" s="2" t="s">
        <v>179</v>
      </c>
    </row>
    <row r="90" spans="2:12" s="5" customFormat="1" ht="138" customHeight="1">
      <c r="B90" s="65">
        <v>77100000</v>
      </c>
      <c r="C90" s="77" t="s">
        <v>109</v>
      </c>
      <c r="D90" s="17">
        <v>43497</v>
      </c>
      <c r="E90" s="2" t="s">
        <v>97</v>
      </c>
      <c r="F90" s="2" t="s">
        <v>47</v>
      </c>
      <c r="G90" s="2" t="s">
        <v>54</v>
      </c>
      <c r="H90" s="3">
        <v>150000000</v>
      </c>
      <c r="I90" s="4">
        <f t="shared" si="2"/>
        <v>150000000</v>
      </c>
      <c r="J90" s="2" t="s">
        <v>55</v>
      </c>
      <c r="K90" s="2" t="str">
        <f t="shared" si="3"/>
        <v>No</v>
      </c>
      <c r="L90" s="9" t="s">
        <v>180</v>
      </c>
    </row>
    <row r="91" spans="2:12" s="5" customFormat="1" ht="83.25" customHeight="1">
      <c r="B91" s="65">
        <v>77100000</v>
      </c>
      <c r="C91" s="77" t="s">
        <v>110</v>
      </c>
      <c r="D91" s="17">
        <v>43497</v>
      </c>
      <c r="E91" s="2" t="s">
        <v>35</v>
      </c>
      <c r="F91" s="2" t="s">
        <v>47</v>
      </c>
      <c r="G91" s="2" t="s">
        <v>54</v>
      </c>
      <c r="H91" s="3">
        <v>50000000</v>
      </c>
      <c r="I91" s="4">
        <f t="shared" si="2"/>
        <v>50000000</v>
      </c>
      <c r="J91" s="2" t="s">
        <v>55</v>
      </c>
      <c r="K91" s="2" t="str">
        <f t="shared" si="3"/>
        <v>No</v>
      </c>
      <c r="L91" s="9" t="s">
        <v>180</v>
      </c>
    </row>
    <row r="92" spans="2:12" s="5" customFormat="1" ht="90" customHeight="1">
      <c r="B92" s="65">
        <v>70170000</v>
      </c>
      <c r="C92" s="19" t="s">
        <v>111</v>
      </c>
      <c r="D92" s="17">
        <v>43497</v>
      </c>
      <c r="E92" s="2" t="s">
        <v>44</v>
      </c>
      <c r="F92" s="2" t="s">
        <v>47</v>
      </c>
      <c r="G92" s="2" t="s">
        <v>54</v>
      </c>
      <c r="H92" s="3">
        <v>50000000</v>
      </c>
      <c r="I92" s="4">
        <f t="shared" si="2"/>
        <v>50000000</v>
      </c>
      <c r="J92" s="2" t="s">
        <v>55</v>
      </c>
      <c r="K92" s="2" t="str">
        <f t="shared" si="3"/>
        <v>No</v>
      </c>
      <c r="L92" s="9" t="s">
        <v>180</v>
      </c>
    </row>
    <row r="93" spans="2:12" s="5" customFormat="1" ht="86.25" customHeight="1">
      <c r="B93" s="65">
        <v>70170000</v>
      </c>
      <c r="C93" s="77" t="s">
        <v>191</v>
      </c>
      <c r="D93" s="17">
        <v>43497</v>
      </c>
      <c r="E93" s="2" t="s">
        <v>46</v>
      </c>
      <c r="F93" s="2" t="s">
        <v>47</v>
      </c>
      <c r="G93" s="2" t="s">
        <v>54</v>
      </c>
      <c r="H93" s="3">
        <v>210000000</v>
      </c>
      <c r="I93" s="4">
        <f t="shared" si="2"/>
        <v>210000000</v>
      </c>
      <c r="J93" s="2" t="s">
        <v>55</v>
      </c>
      <c r="K93" s="2" t="str">
        <f t="shared" si="3"/>
        <v>No</v>
      </c>
      <c r="L93" s="9" t="s">
        <v>180</v>
      </c>
    </row>
    <row r="94" spans="2:12" s="5" customFormat="1" ht="90.75" customHeight="1">
      <c r="B94" s="65">
        <v>77100000</v>
      </c>
      <c r="C94" s="77" t="s">
        <v>112</v>
      </c>
      <c r="D94" s="17">
        <v>43497</v>
      </c>
      <c r="E94" s="2" t="s">
        <v>45</v>
      </c>
      <c r="F94" s="2" t="s">
        <v>47</v>
      </c>
      <c r="G94" s="2" t="s">
        <v>54</v>
      </c>
      <c r="H94" s="3">
        <v>170000000</v>
      </c>
      <c r="I94" s="4">
        <f t="shared" si="2"/>
        <v>170000000</v>
      </c>
      <c r="J94" s="2" t="s">
        <v>55</v>
      </c>
      <c r="K94" s="2" t="str">
        <f t="shared" si="3"/>
        <v>No</v>
      </c>
      <c r="L94" s="2" t="s">
        <v>179</v>
      </c>
    </row>
    <row r="95" spans="2:12" s="5" customFormat="1" ht="90.75" customHeight="1">
      <c r="B95" s="65">
        <v>77100000</v>
      </c>
      <c r="C95" s="77" t="s">
        <v>181</v>
      </c>
      <c r="D95" s="17">
        <v>43497</v>
      </c>
      <c r="E95" s="2" t="s">
        <v>45</v>
      </c>
      <c r="F95" s="2" t="s">
        <v>153</v>
      </c>
      <c r="G95" s="2" t="s">
        <v>54</v>
      </c>
      <c r="H95" s="3">
        <v>200000000</v>
      </c>
      <c r="I95" s="4">
        <f t="shared" si="2"/>
        <v>200000000</v>
      </c>
      <c r="J95" s="2" t="s">
        <v>55</v>
      </c>
      <c r="K95" s="2" t="str">
        <f t="shared" si="3"/>
        <v>No</v>
      </c>
      <c r="L95" s="2" t="s">
        <v>171</v>
      </c>
    </row>
    <row r="96" spans="2:12" s="5" customFormat="1" ht="93.75" customHeight="1">
      <c r="B96" s="65">
        <v>86100000</v>
      </c>
      <c r="C96" s="77" t="s">
        <v>113</v>
      </c>
      <c r="D96" s="17">
        <v>43497</v>
      </c>
      <c r="E96" s="2" t="s">
        <v>34</v>
      </c>
      <c r="F96" s="2" t="s">
        <v>47</v>
      </c>
      <c r="G96" s="2" t="s">
        <v>54</v>
      </c>
      <c r="H96" s="3">
        <v>90000000</v>
      </c>
      <c r="I96" s="4">
        <f t="shared" si="2"/>
        <v>90000000</v>
      </c>
      <c r="J96" s="2" t="s">
        <v>55</v>
      </c>
      <c r="K96" s="2" t="str">
        <f t="shared" si="3"/>
        <v>No</v>
      </c>
      <c r="L96" s="9" t="s">
        <v>171</v>
      </c>
    </row>
    <row r="97" spans="2:12" s="5" customFormat="1" ht="93" customHeight="1">
      <c r="B97" s="65">
        <v>77100000</v>
      </c>
      <c r="C97" s="77" t="s">
        <v>114</v>
      </c>
      <c r="D97" s="17">
        <v>43497</v>
      </c>
      <c r="E97" s="2" t="s">
        <v>34</v>
      </c>
      <c r="F97" s="2" t="s">
        <v>47</v>
      </c>
      <c r="G97" s="2" t="s">
        <v>54</v>
      </c>
      <c r="H97" s="3">
        <v>20000000</v>
      </c>
      <c r="I97" s="4">
        <f t="shared" si="2"/>
        <v>20000000</v>
      </c>
      <c r="J97" s="2" t="s">
        <v>55</v>
      </c>
      <c r="K97" s="2" t="str">
        <f t="shared" si="3"/>
        <v>No</v>
      </c>
      <c r="L97" s="9" t="s">
        <v>182</v>
      </c>
    </row>
    <row r="98" spans="2:12" s="5" customFormat="1" ht="97.5" customHeight="1">
      <c r="B98" s="65">
        <v>77100000</v>
      </c>
      <c r="C98" s="77" t="s">
        <v>115</v>
      </c>
      <c r="D98" s="17">
        <v>43497</v>
      </c>
      <c r="E98" s="2" t="s">
        <v>33</v>
      </c>
      <c r="F98" s="2" t="s">
        <v>47</v>
      </c>
      <c r="G98" s="2" t="s">
        <v>54</v>
      </c>
      <c r="H98" s="3">
        <v>20000000</v>
      </c>
      <c r="I98" s="4">
        <f t="shared" si="2"/>
        <v>20000000</v>
      </c>
      <c r="J98" s="2" t="s">
        <v>55</v>
      </c>
      <c r="K98" s="2" t="str">
        <f t="shared" si="3"/>
        <v>No</v>
      </c>
      <c r="L98" s="9" t="s">
        <v>182</v>
      </c>
    </row>
    <row r="99" spans="2:12" s="5" customFormat="1" ht="88.5" customHeight="1">
      <c r="B99" s="65">
        <v>92121700</v>
      </c>
      <c r="C99" s="77" t="s">
        <v>116</v>
      </c>
      <c r="D99" s="17">
        <v>43497</v>
      </c>
      <c r="E99" s="3" t="s">
        <v>34</v>
      </c>
      <c r="F99" s="2" t="s">
        <v>47</v>
      </c>
      <c r="G99" s="2" t="s">
        <v>54</v>
      </c>
      <c r="H99" s="3">
        <v>40000000</v>
      </c>
      <c r="I99" s="4">
        <f t="shared" si="2"/>
        <v>40000000</v>
      </c>
      <c r="J99" s="2" t="s">
        <v>55</v>
      </c>
      <c r="K99" s="2" t="str">
        <f t="shared" si="3"/>
        <v>No</v>
      </c>
      <c r="L99" s="9" t="s">
        <v>182</v>
      </c>
    </row>
    <row r="100" spans="2:12" s="5" customFormat="1" ht="89.25" customHeight="1">
      <c r="B100" s="65">
        <v>77100000</v>
      </c>
      <c r="C100" s="77" t="s">
        <v>117</v>
      </c>
      <c r="D100" s="17">
        <v>43497</v>
      </c>
      <c r="E100" s="3" t="s">
        <v>34</v>
      </c>
      <c r="F100" s="2" t="s">
        <v>47</v>
      </c>
      <c r="G100" s="2" t="s">
        <v>54</v>
      </c>
      <c r="H100" s="3">
        <v>30000000</v>
      </c>
      <c r="I100" s="4">
        <f t="shared" si="2"/>
        <v>30000000</v>
      </c>
      <c r="J100" s="2" t="s">
        <v>55</v>
      </c>
      <c r="K100" s="2" t="str">
        <f t="shared" si="3"/>
        <v>No</v>
      </c>
      <c r="L100" s="9" t="s">
        <v>182</v>
      </c>
    </row>
    <row r="101" spans="2:12" s="5" customFormat="1" ht="78.75" customHeight="1">
      <c r="B101" s="65">
        <v>81100000</v>
      </c>
      <c r="C101" s="77" t="s">
        <v>118</v>
      </c>
      <c r="D101" s="17">
        <v>43497</v>
      </c>
      <c r="E101" s="3" t="s">
        <v>44</v>
      </c>
      <c r="F101" s="2" t="s">
        <v>47</v>
      </c>
      <c r="G101" s="2" t="s">
        <v>54</v>
      </c>
      <c r="H101" s="3">
        <v>10000000</v>
      </c>
      <c r="I101" s="4">
        <f t="shared" si="2"/>
        <v>10000000</v>
      </c>
      <c r="J101" s="2" t="s">
        <v>55</v>
      </c>
      <c r="K101" s="2" t="str">
        <f t="shared" si="3"/>
        <v>No</v>
      </c>
      <c r="L101" s="9" t="s">
        <v>182</v>
      </c>
    </row>
    <row r="102" spans="2:12" s="5" customFormat="1" ht="86.25" customHeight="1">
      <c r="B102" s="65">
        <v>77100000</v>
      </c>
      <c r="C102" s="77" t="s">
        <v>119</v>
      </c>
      <c r="D102" s="17">
        <v>43497</v>
      </c>
      <c r="E102" s="3" t="s">
        <v>45</v>
      </c>
      <c r="F102" s="2" t="s">
        <v>47</v>
      </c>
      <c r="G102" s="2" t="s">
        <v>54</v>
      </c>
      <c r="H102" s="3">
        <v>40000000</v>
      </c>
      <c r="I102" s="4">
        <f t="shared" si="2"/>
        <v>40000000</v>
      </c>
      <c r="J102" s="2" t="s">
        <v>55</v>
      </c>
      <c r="K102" s="2" t="str">
        <f t="shared" si="3"/>
        <v>No</v>
      </c>
      <c r="L102" s="9" t="s">
        <v>182</v>
      </c>
    </row>
    <row r="103" spans="2:12" s="5" customFormat="1" ht="90" customHeight="1">
      <c r="B103" s="65">
        <v>77100000</v>
      </c>
      <c r="C103" s="77" t="s">
        <v>120</v>
      </c>
      <c r="D103" s="17">
        <v>43497</v>
      </c>
      <c r="E103" s="3" t="s">
        <v>45</v>
      </c>
      <c r="F103" s="2" t="s">
        <v>47</v>
      </c>
      <c r="G103" s="2" t="s">
        <v>54</v>
      </c>
      <c r="H103" s="3">
        <v>40000000</v>
      </c>
      <c r="I103" s="4">
        <f t="shared" si="2"/>
        <v>40000000</v>
      </c>
      <c r="J103" s="2" t="s">
        <v>55</v>
      </c>
      <c r="K103" s="2" t="str">
        <f t="shared" si="3"/>
        <v>No</v>
      </c>
      <c r="L103" s="9" t="s">
        <v>182</v>
      </c>
    </row>
    <row r="104" spans="2:12" s="5" customFormat="1" ht="90" customHeight="1" thickBot="1">
      <c r="B104" s="65">
        <v>81100000</v>
      </c>
      <c r="C104" s="77" t="s">
        <v>183</v>
      </c>
      <c r="D104" s="17">
        <v>43497</v>
      </c>
      <c r="E104" s="3"/>
      <c r="F104" s="2" t="s">
        <v>47</v>
      </c>
      <c r="G104" s="2" t="s">
        <v>54</v>
      </c>
      <c r="H104" s="3">
        <v>100000000</v>
      </c>
      <c r="I104" s="4">
        <f t="shared" si="2"/>
        <v>100000000</v>
      </c>
      <c r="J104" s="2" t="s">
        <v>55</v>
      </c>
      <c r="K104" s="2" t="s">
        <v>55</v>
      </c>
      <c r="L104" s="9" t="s">
        <v>178</v>
      </c>
    </row>
    <row r="105" spans="2:12" s="5" customFormat="1" ht="98.25" customHeight="1">
      <c r="B105" s="65">
        <v>81100000</v>
      </c>
      <c r="C105" s="78" t="s">
        <v>121</v>
      </c>
      <c r="D105" s="17">
        <v>43497</v>
      </c>
      <c r="E105" s="3" t="s">
        <v>45</v>
      </c>
      <c r="F105" s="2" t="s">
        <v>47</v>
      </c>
      <c r="G105" s="2" t="s">
        <v>54</v>
      </c>
      <c r="H105" s="3">
        <v>80000000</v>
      </c>
      <c r="I105" s="4">
        <f t="shared" si="2"/>
        <v>80000000</v>
      </c>
      <c r="J105" s="2" t="s">
        <v>55</v>
      </c>
      <c r="K105" s="2" t="str">
        <f t="shared" si="3"/>
        <v>No</v>
      </c>
      <c r="L105" s="9" t="s">
        <v>184</v>
      </c>
    </row>
    <row r="106" spans="2:12" s="5" customFormat="1" ht="99" customHeight="1">
      <c r="B106" s="65">
        <v>81100000</v>
      </c>
      <c r="C106" s="67" t="s">
        <v>122</v>
      </c>
      <c r="D106" s="17">
        <v>43497</v>
      </c>
      <c r="E106" s="3" t="s">
        <v>46</v>
      </c>
      <c r="F106" s="2" t="s">
        <v>47</v>
      </c>
      <c r="G106" s="2" t="s">
        <v>54</v>
      </c>
      <c r="H106" s="3">
        <v>140000000</v>
      </c>
      <c r="I106" s="4">
        <f t="shared" si="2"/>
        <v>140000000</v>
      </c>
      <c r="J106" s="2" t="s">
        <v>55</v>
      </c>
      <c r="K106" s="2" t="str">
        <f t="shared" si="3"/>
        <v>No</v>
      </c>
      <c r="L106" s="9" t="s">
        <v>184</v>
      </c>
    </row>
    <row r="107" spans="2:12" s="5" customFormat="1" ht="99" customHeight="1">
      <c r="B107" s="65">
        <v>77100000</v>
      </c>
      <c r="C107" s="67" t="s">
        <v>123</v>
      </c>
      <c r="D107" s="17">
        <v>43497</v>
      </c>
      <c r="E107" s="3" t="s">
        <v>46</v>
      </c>
      <c r="F107" s="2" t="s">
        <v>47</v>
      </c>
      <c r="G107" s="2" t="s">
        <v>54</v>
      </c>
      <c r="H107" s="3">
        <v>60000000</v>
      </c>
      <c r="I107" s="4">
        <f t="shared" si="2"/>
        <v>60000000</v>
      </c>
      <c r="J107" s="2" t="s">
        <v>55</v>
      </c>
      <c r="K107" s="2" t="str">
        <f t="shared" si="3"/>
        <v>No</v>
      </c>
      <c r="L107" s="9" t="s">
        <v>184</v>
      </c>
    </row>
    <row r="108" spans="2:13" s="5" customFormat="1" ht="108.75" customHeight="1">
      <c r="B108" s="65">
        <v>77100000</v>
      </c>
      <c r="C108" s="24" t="s">
        <v>124</v>
      </c>
      <c r="D108" s="17">
        <v>43497</v>
      </c>
      <c r="E108" s="3" t="s">
        <v>31</v>
      </c>
      <c r="F108" s="2" t="s">
        <v>47</v>
      </c>
      <c r="G108" s="2" t="s">
        <v>54</v>
      </c>
      <c r="H108" s="3">
        <v>20000000</v>
      </c>
      <c r="I108" s="4">
        <f t="shared" si="2"/>
        <v>20000000</v>
      </c>
      <c r="J108" s="2" t="s">
        <v>55</v>
      </c>
      <c r="K108" s="2" t="str">
        <f t="shared" si="3"/>
        <v>No</v>
      </c>
      <c r="L108" s="9" t="s">
        <v>184</v>
      </c>
      <c r="M108" s="10"/>
    </row>
    <row r="109" spans="2:12" s="5" customFormat="1" ht="91.5" customHeight="1">
      <c r="B109" s="65">
        <v>70160000</v>
      </c>
      <c r="C109" s="87" t="s">
        <v>125</v>
      </c>
      <c r="D109" s="17">
        <v>43497</v>
      </c>
      <c r="E109" s="3" t="s">
        <v>44</v>
      </c>
      <c r="F109" s="2" t="s">
        <v>47</v>
      </c>
      <c r="G109" s="2" t="s">
        <v>54</v>
      </c>
      <c r="H109" s="3">
        <v>90000000</v>
      </c>
      <c r="I109" s="4">
        <f t="shared" si="2"/>
        <v>90000000</v>
      </c>
      <c r="J109" s="2" t="s">
        <v>55</v>
      </c>
      <c r="K109" s="2" t="str">
        <f t="shared" si="3"/>
        <v>No</v>
      </c>
      <c r="L109" s="9" t="s">
        <v>184</v>
      </c>
    </row>
    <row r="110" spans="2:12" s="5" customFormat="1" ht="90" customHeight="1">
      <c r="B110" s="65">
        <v>70160000</v>
      </c>
      <c r="C110" s="87" t="s">
        <v>126</v>
      </c>
      <c r="D110" s="17">
        <v>43497</v>
      </c>
      <c r="E110" s="3" t="s">
        <v>46</v>
      </c>
      <c r="F110" s="2" t="s">
        <v>47</v>
      </c>
      <c r="G110" s="2" t="s">
        <v>54</v>
      </c>
      <c r="H110" s="3">
        <v>90000000</v>
      </c>
      <c r="I110" s="4">
        <f t="shared" si="2"/>
        <v>90000000</v>
      </c>
      <c r="J110" s="2" t="s">
        <v>55</v>
      </c>
      <c r="K110" s="2" t="str">
        <f t="shared" si="3"/>
        <v>No</v>
      </c>
      <c r="L110" s="9" t="s">
        <v>184</v>
      </c>
    </row>
    <row r="111" spans="2:12" s="5" customFormat="1" ht="84" customHeight="1">
      <c r="B111" s="65">
        <v>77100000</v>
      </c>
      <c r="C111" s="87" t="s">
        <v>127</v>
      </c>
      <c r="D111" s="17">
        <v>43497</v>
      </c>
      <c r="E111" s="3" t="s">
        <v>31</v>
      </c>
      <c r="F111" s="2" t="s">
        <v>47</v>
      </c>
      <c r="G111" s="2" t="s">
        <v>54</v>
      </c>
      <c r="H111" s="3">
        <v>100000000</v>
      </c>
      <c r="I111" s="4">
        <f t="shared" si="2"/>
        <v>100000000</v>
      </c>
      <c r="J111" s="2" t="s">
        <v>55</v>
      </c>
      <c r="K111" s="2" t="str">
        <f t="shared" si="3"/>
        <v>No</v>
      </c>
      <c r="L111" s="9" t="s">
        <v>184</v>
      </c>
    </row>
    <row r="112" spans="2:12" s="5" customFormat="1" ht="91.5" customHeight="1">
      <c r="B112" s="65">
        <v>77100000</v>
      </c>
      <c r="C112" s="88" t="s">
        <v>128</v>
      </c>
      <c r="D112" s="17">
        <v>43497</v>
      </c>
      <c r="E112" s="3" t="s">
        <v>44</v>
      </c>
      <c r="F112" s="2" t="s">
        <v>47</v>
      </c>
      <c r="G112" s="2" t="s">
        <v>54</v>
      </c>
      <c r="H112" s="3">
        <v>100000000</v>
      </c>
      <c r="I112" s="4">
        <f t="shared" si="2"/>
        <v>100000000</v>
      </c>
      <c r="J112" s="2" t="s">
        <v>55</v>
      </c>
      <c r="K112" s="2" t="str">
        <f t="shared" si="3"/>
        <v>No</v>
      </c>
      <c r="L112" s="9" t="s">
        <v>184</v>
      </c>
    </row>
    <row r="113" spans="2:12" s="5" customFormat="1" ht="99.75" customHeight="1">
      <c r="B113" s="65">
        <v>70150000</v>
      </c>
      <c r="C113" s="88" t="s">
        <v>129</v>
      </c>
      <c r="D113" s="17">
        <v>43497</v>
      </c>
      <c r="E113" s="3" t="s">
        <v>46</v>
      </c>
      <c r="F113" s="2" t="s">
        <v>47</v>
      </c>
      <c r="G113" s="2" t="s">
        <v>54</v>
      </c>
      <c r="H113" s="3">
        <v>70000000</v>
      </c>
      <c r="I113" s="4">
        <f t="shared" si="2"/>
        <v>70000000</v>
      </c>
      <c r="J113" s="2" t="s">
        <v>55</v>
      </c>
      <c r="K113" s="2" t="str">
        <f t="shared" si="3"/>
        <v>No</v>
      </c>
      <c r="L113" s="9" t="s">
        <v>184</v>
      </c>
    </row>
    <row r="114" spans="2:12" s="5" customFormat="1" ht="110.25" customHeight="1">
      <c r="B114" s="65">
        <v>77100000</v>
      </c>
      <c r="C114" s="88" t="s">
        <v>130</v>
      </c>
      <c r="D114" s="17">
        <v>43497</v>
      </c>
      <c r="E114" s="3" t="s">
        <v>46</v>
      </c>
      <c r="F114" s="2" t="s">
        <v>47</v>
      </c>
      <c r="G114" s="2" t="s">
        <v>54</v>
      </c>
      <c r="H114" s="3">
        <v>130000000</v>
      </c>
      <c r="I114" s="4">
        <f t="shared" si="2"/>
        <v>130000000</v>
      </c>
      <c r="J114" s="2" t="s">
        <v>55</v>
      </c>
      <c r="K114" s="2" t="str">
        <f t="shared" si="3"/>
        <v>No</v>
      </c>
      <c r="L114" s="9" t="s">
        <v>184</v>
      </c>
    </row>
    <row r="115" spans="2:12" s="5" customFormat="1" ht="92.25" customHeight="1">
      <c r="B115" s="65">
        <v>70160000</v>
      </c>
      <c r="C115" s="88" t="s">
        <v>131</v>
      </c>
      <c r="D115" s="17">
        <v>43497</v>
      </c>
      <c r="E115" s="3" t="s">
        <v>33</v>
      </c>
      <c r="F115" s="2" t="s">
        <v>47</v>
      </c>
      <c r="G115" s="2" t="s">
        <v>54</v>
      </c>
      <c r="H115" s="3">
        <v>120000000</v>
      </c>
      <c r="I115" s="4">
        <f t="shared" si="2"/>
        <v>120000000</v>
      </c>
      <c r="J115" s="2" t="s">
        <v>55</v>
      </c>
      <c r="K115" s="2" t="str">
        <f t="shared" si="3"/>
        <v>No</v>
      </c>
      <c r="L115" s="9" t="s">
        <v>184</v>
      </c>
    </row>
    <row r="116" spans="2:12" s="5" customFormat="1" ht="95.25" customHeight="1" thickBot="1">
      <c r="B116" s="65">
        <v>86100000</v>
      </c>
      <c r="C116" s="89" t="s">
        <v>132</v>
      </c>
      <c r="D116" s="17">
        <v>43497</v>
      </c>
      <c r="E116" s="3" t="s">
        <v>45</v>
      </c>
      <c r="F116" s="2" t="s">
        <v>47</v>
      </c>
      <c r="G116" s="2" t="s">
        <v>54</v>
      </c>
      <c r="H116" s="3">
        <v>100000000</v>
      </c>
      <c r="I116" s="4">
        <f t="shared" si="2"/>
        <v>100000000</v>
      </c>
      <c r="J116" s="2" t="s">
        <v>55</v>
      </c>
      <c r="K116" s="2" t="str">
        <f t="shared" si="3"/>
        <v>No</v>
      </c>
      <c r="L116" s="9" t="s">
        <v>184</v>
      </c>
    </row>
    <row r="117" spans="2:12" s="5" customFormat="1" ht="93.75" customHeight="1">
      <c r="B117" s="65">
        <v>70160000</v>
      </c>
      <c r="C117" s="90" t="s">
        <v>145</v>
      </c>
      <c r="D117" s="17">
        <v>43497</v>
      </c>
      <c r="E117" s="3" t="s">
        <v>46</v>
      </c>
      <c r="F117" s="2" t="s">
        <v>47</v>
      </c>
      <c r="G117" s="2" t="s">
        <v>54</v>
      </c>
      <c r="H117" s="3">
        <v>140000000</v>
      </c>
      <c r="I117" s="4">
        <f t="shared" si="2"/>
        <v>140000000</v>
      </c>
      <c r="J117" s="2" t="s">
        <v>55</v>
      </c>
      <c r="K117" s="2" t="str">
        <f t="shared" si="3"/>
        <v>No</v>
      </c>
      <c r="L117" s="9" t="s">
        <v>184</v>
      </c>
    </row>
    <row r="118" spans="2:12" s="5" customFormat="1" ht="90.75" customHeight="1">
      <c r="B118" s="65">
        <v>41100000</v>
      </c>
      <c r="C118" s="87" t="s">
        <v>133</v>
      </c>
      <c r="D118" s="17">
        <v>43497</v>
      </c>
      <c r="E118" s="3" t="s">
        <v>45</v>
      </c>
      <c r="F118" s="2" t="s">
        <v>47</v>
      </c>
      <c r="G118" s="2" t="s">
        <v>54</v>
      </c>
      <c r="H118" s="3">
        <v>130000000</v>
      </c>
      <c r="I118" s="4">
        <f t="shared" si="2"/>
        <v>130000000</v>
      </c>
      <c r="J118" s="2" t="s">
        <v>55</v>
      </c>
      <c r="K118" s="2" t="str">
        <f t="shared" si="3"/>
        <v>No</v>
      </c>
      <c r="L118" s="9" t="s">
        <v>184</v>
      </c>
    </row>
    <row r="119" spans="2:12" s="5" customFormat="1" ht="93" customHeight="1">
      <c r="B119" s="65">
        <v>77100000</v>
      </c>
      <c r="C119" s="24" t="s">
        <v>134</v>
      </c>
      <c r="D119" s="17">
        <v>43497</v>
      </c>
      <c r="E119" s="3" t="s">
        <v>45</v>
      </c>
      <c r="F119" s="2" t="s">
        <v>47</v>
      </c>
      <c r="G119" s="2" t="s">
        <v>54</v>
      </c>
      <c r="H119" s="3">
        <v>20000000</v>
      </c>
      <c r="I119" s="4">
        <f t="shared" si="2"/>
        <v>20000000</v>
      </c>
      <c r="J119" s="2" t="s">
        <v>55</v>
      </c>
      <c r="K119" s="2" t="str">
        <f t="shared" si="3"/>
        <v>No</v>
      </c>
      <c r="L119" s="9" t="s">
        <v>184</v>
      </c>
    </row>
    <row r="120" spans="2:12" s="5" customFormat="1" ht="96.75" customHeight="1">
      <c r="B120" s="68">
        <v>77100000</v>
      </c>
      <c r="C120" s="24" t="s">
        <v>135</v>
      </c>
      <c r="D120" s="17">
        <v>43497</v>
      </c>
      <c r="E120" s="3" t="s">
        <v>45</v>
      </c>
      <c r="F120" s="2" t="s">
        <v>47</v>
      </c>
      <c r="G120" s="2" t="s">
        <v>54</v>
      </c>
      <c r="H120" s="3">
        <v>150000000</v>
      </c>
      <c r="I120" s="4">
        <f t="shared" si="2"/>
        <v>150000000</v>
      </c>
      <c r="J120" s="2" t="s">
        <v>55</v>
      </c>
      <c r="K120" s="2" t="str">
        <f t="shared" si="3"/>
        <v>No</v>
      </c>
      <c r="L120" s="9" t="s">
        <v>184</v>
      </c>
    </row>
    <row r="121" spans="2:12" s="5" customFormat="1" ht="92.25" customHeight="1">
      <c r="B121" s="65">
        <v>80100000</v>
      </c>
      <c r="C121" s="87" t="s">
        <v>136</v>
      </c>
      <c r="D121" s="17">
        <v>43497</v>
      </c>
      <c r="E121" s="3" t="s">
        <v>31</v>
      </c>
      <c r="F121" s="2" t="s">
        <v>47</v>
      </c>
      <c r="G121" s="2" t="s">
        <v>54</v>
      </c>
      <c r="H121" s="3">
        <v>120000000</v>
      </c>
      <c r="I121" s="4">
        <f t="shared" si="2"/>
        <v>120000000</v>
      </c>
      <c r="J121" s="2" t="s">
        <v>55</v>
      </c>
      <c r="K121" s="2" t="str">
        <f t="shared" si="3"/>
        <v>No</v>
      </c>
      <c r="L121" s="9" t="s">
        <v>184</v>
      </c>
    </row>
    <row r="122" spans="2:12" s="5" customFormat="1" ht="103.5" customHeight="1">
      <c r="B122" s="394">
        <v>81100000</v>
      </c>
      <c r="C122" s="395" t="s">
        <v>137</v>
      </c>
      <c r="D122" s="396">
        <v>43497</v>
      </c>
      <c r="E122" s="397" t="s">
        <v>31</v>
      </c>
      <c r="F122" s="393" t="s">
        <v>47</v>
      </c>
      <c r="G122" s="393" t="s">
        <v>54</v>
      </c>
      <c r="H122" s="397">
        <v>40000000</v>
      </c>
      <c r="I122" s="398">
        <f t="shared" si="2"/>
        <v>40000000</v>
      </c>
      <c r="J122" s="393" t="s">
        <v>55</v>
      </c>
      <c r="K122" s="393" t="str">
        <f t="shared" si="3"/>
        <v>No</v>
      </c>
      <c r="L122" s="399" t="s">
        <v>184</v>
      </c>
    </row>
    <row r="123" spans="2:12" s="5" customFormat="1" ht="94.5" customHeight="1">
      <c r="B123" s="68">
        <v>77100000</v>
      </c>
      <c r="C123" s="87" t="s">
        <v>138</v>
      </c>
      <c r="D123" s="17">
        <v>43497</v>
      </c>
      <c r="E123" s="3" t="s">
        <v>36</v>
      </c>
      <c r="F123" s="2" t="s">
        <v>47</v>
      </c>
      <c r="G123" s="2" t="s">
        <v>54</v>
      </c>
      <c r="H123" s="3">
        <v>140000000</v>
      </c>
      <c r="I123" s="4">
        <f t="shared" si="2"/>
        <v>140000000</v>
      </c>
      <c r="J123" s="2" t="s">
        <v>55</v>
      </c>
      <c r="K123" s="2" t="str">
        <f t="shared" si="3"/>
        <v>No</v>
      </c>
      <c r="L123" s="9" t="s">
        <v>184</v>
      </c>
    </row>
    <row r="124" spans="2:12" s="5" customFormat="1" ht="95.25" customHeight="1" thickBot="1">
      <c r="B124" s="68">
        <v>77100000</v>
      </c>
      <c r="C124" s="91" t="s">
        <v>139</v>
      </c>
      <c r="D124" s="17">
        <v>43497</v>
      </c>
      <c r="E124" s="3" t="s">
        <v>97</v>
      </c>
      <c r="F124" s="2" t="s">
        <v>47</v>
      </c>
      <c r="G124" s="2" t="s">
        <v>54</v>
      </c>
      <c r="H124" s="3">
        <v>100000000</v>
      </c>
      <c r="I124" s="4">
        <f t="shared" si="2"/>
        <v>100000000</v>
      </c>
      <c r="J124" s="2" t="s">
        <v>55</v>
      </c>
      <c r="K124" s="2" t="str">
        <f t="shared" si="3"/>
        <v>No</v>
      </c>
      <c r="L124" s="9" t="s">
        <v>184</v>
      </c>
    </row>
    <row r="125" spans="2:13" s="5" customFormat="1" ht="95.25" customHeight="1">
      <c r="B125" s="68">
        <v>77100000</v>
      </c>
      <c r="C125" s="92" t="s">
        <v>185</v>
      </c>
      <c r="D125" s="17">
        <v>43497</v>
      </c>
      <c r="E125" s="3" t="s">
        <v>34</v>
      </c>
      <c r="F125" s="2" t="s">
        <v>47</v>
      </c>
      <c r="G125" s="2" t="s">
        <v>54</v>
      </c>
      <c r="H125" s="3">
        <v>160000000</v>
      </c>
      <c r="I125" s="4">
        <f t="shared" si="2"/>
        <v>160000000</v>
      </c>
      <c r="J125" s="2" t="s">
        <v>55</v>
      </c>
      <c r="K125" s="2" t="str">
        <f t="shared" si="3"/>
        <v>No</v>
      </c>
      <c r="L125" s="9" t="s">
        <v>184</v>
      </c>
      <c r="M125" s="10"/>
    </row>
    <row r="126" spans="2:15" s="5" customFormat="1" ht="47.25" customHeight="1">
      <c r="B126" s="68">
        <v>80000000</v>
      </c>
      <c r="C126" s="19" t="s">
        <v>141</v>
      </c>
      <c r="D126" s="17">
        <v>43119</v>
      </c>
      <c r="E126" s="9" t="s">
        <v>33</v>
      </c>
      <c r="F126" s="3" t="s">
        <v>47</v>
      </c>
      <c r="G126" s="2" t="s">
        <v>54</v>
      </c>
      <c r="H126" s="3">
        <v>160000000</v>
      </c>
      <c r="I126" s="4">
        <f>H126</f>
        <v>160000000</v>
      </c>
      <c r="J126" s="2" t="s">
        <v>55</v>
      </c>
      <c r="K126" s="2" t="str">
        <f>J126</f>
        <v>No</v>
      </c>
      <c r="L126" s="9" t="s">
        <v>299</v>
      </c>
      <c r="O126" s="10"/>
    </row>
    <row r="127" spans="2:13" s="5" customFormat="1" ht="47.25" customHeight="1">
      <c r="B127" s="65">
        <v>24000000</v>
      </c>
      <c r="C127" s="19" t="s">
        <v>142</v>
      </c>
      <c r="D127" s="17">
        <v>43270</v>
      </c>
      <c r="E127" s="9" t="s">
        <v>36</v>
      </c>
      <c r="F127" s="9" t="s">
        <v>140</v>
      </c>
      <c r="G127" s="2" t="s">
        <v>54</v>
      </c>
      <c r="H127" s="3">
        <v>300000000</v>
      </c>
      <c r="I127" s="4">
        <f>+H127</f>
        <v>300000000</v>
      </c>
      <c r="J127" s="2" t="s">
        <v>55</v>
      </c>
      <c r="K127" s="2" t="str">
        <f>J127</f>
        <v>No</v>
      </c>
      <c r="L127" s="9" t="s">
        <v>177</v>
      </c>
      <c r="M127" s="10"/>
    </row>
    <row r="128" spans="2:12" s="5" customFormat="1" ht="47.25" customHeight="1">
      <c r="B128" s="65">
        <v>72151600</v>
      </c>
      <c r="C128" s="93" t="s">
        <v>196</v>
      </c>
      <c r="D128" s="17">
        <v>43119</v>
      </c>
      <c r="E128" s="9" t="s">
        <v>45</v>
      </c>
      <c r="F128" s="9" t="s">
        <v>143</v>
      </c>
      <c r="G128" s="2" t="s">
        <v>54</v>
      </c>
      <c r="H128" s="3">
        <v>9000000</v>
      </c>
      <c r="I128" s="4">
        <f>H128</f>
        <v>9000000</v>
      </c>
      <c r="J128" s="2" t="s">
        <v>55</v>
      </c>
      <c r="K128" s="2" t="str">
        <f>J128</f>
        <v>No</v>
      </c>
      <c r="L128" s="9" t="s">
        <v>197</v>
      </c>
    </row>
    <row r="129" spans="2:12" s="5" customFormat="1" ht="47.25" customHeight="1">
      <c r="B129" s="65" t="s">
        <v>198</v>
      </c>
      <c r="C129" s="19" t="s">
        <v>199</v>
      </c>
      <c r="D129" s="17">
        <v>43497</v>
      </c>
      <c r="E129" s="9" t="s">
        <v>46</v>
      </c>
      <c r="F129" s="9" t="s">
        <v>43</v>
      </c>
      <c r="G129" s="2" t="s">
        <v>54</v>
      </c>
      <c r="H129" s="3">
        <v>35000000</v>
      </c>
      <c r="I129" s="4">
        <f aca="true" t="shared" si="4" ref="I129:I200">H129</f>
        <v>35000000</v>
      </c>
      <c r="J129" s="2" t="s">
        <v>55</v>
      </c>
      <c r="K129" s="2" t="str">
        <f aca="true" t="shared" si="5" ref="K129:K200">J129</f>
        <v>No</v>
      </c>
      <c r="L129" s="9" t="s">
        <v>197</v>
      </c>
    </row>
    <row r="130" spans="2:12" s="5" customFormat="1" ht="47.25" customHeight="1">
      <c r="B130" s="94">
        <v>43230000</v>
      </c>
      <c r="C130" s="23" t="s">
        <v>200</v>
      </c>
      <c r="D130" s="17">
        <v>43367</v>
      </c>
      <c r="E130" s="9" t="s">
        <v>34</v>
      </c>
      <c r="F130" s="9" t="s">
        <v>143</v>
      </c>
      <c r="G130" s="2" t="s">
        <v>54</v>
      </c>
      <c r="H130" s="3">
        <v>50000000</v>
      </c>
      <c r="I130" s="4">
        <f t="shared" si="4"/>
        <v>50000000</v>
      </c>
      <c r="J130" s="2" t="s">
        <v>55</v>
      </c>
      <c r="K130" s="2" t="str">
        <f t="shared" si="5"/>
        <v>No</v>
      </c>
      <c r="L130" s="9" t="s">
        <v>177</v>
      </c>
    </row>
    <row r="131" spans="2:12" s="5" customFormat="1" ht="47.25" customHeight="1">
      <c r="B131" s="94">
        <v>121419</v>
      </c>
      <c r="C131" s="23" t="s">
        <v>201</v>
      </c>
      <c r="D131" s="17">
        <v>43497</v>
      </c>
      <c r="E131" s="9"/>
      <c r="F131" s="9" t="s">
        <v>202</v>
      </c>
      <c r="G131" s="2" t="s">
        <v>54</v>
      </c>
      <c r="H131" s="3">
        <v>20000000</v>
      </c>
      <c r="I131" s="4">
        <f t="shared" si="4"/>
        <v>20000000</v>
      </c>
      <c r="J131" s="2" t="s">
        <v>55</v>
      </c>
      <c r="K131" s="2" t="str">
        <f t="shared" si="5"/>
        <v>No</v>
      </c>
      <c r="L131" s="9" t="s">
        <v>177</v>
      </c>
    </row>
    <row r="132" spans="2:12" s="5" customFormat="1" ht="47.25" customHeight="1">
      <c r="B132" s="94">
        <v>76122003</v>
      </c>
      <c r="C132" s="23" t="s">
        <v>203</v>
      </c>
      <c r="D132" s="17">
        <v>43497</v>
      </c>
      <c r="E132" s="9"/>
      <c r="F132" s="9" t="s">
        <v>204</v>
      </c>
      <c r="G132" s="2" t="s">
        <v>54</v>
      </c>
      <c r="H132" s="3">
        <v>3000000</v>
      </c>
      <c r="I132" s="4">
        <f t="shared" si="4"/>
        <v>3000000</v>
      </c>
      <c r="J132" s="2" t="s">
        <v>55</v>
      </c>
      <c r="K132" s="2" t="str">
        <f t="shared" si="5"/>
        <v>No</v>
      </c>
      <c r="L132" s="9" t="s">
        <v>177</v>
      </c>
    </row>
    <row r="133" spans="2:12" s="5" customFormat="1" ht="47.25" customHeight="1">
      <c r="B133" s="94">
        <v>82121508</v>
      </c>
      <c r="C133" s="23" t="s">
        <v>205</v>
      </c>
      <c r="D133" s="17">
        <v>43497</v>
      </c>
      <c r="E133" s="9"/>
      <c r="F133" s="9" t="s">
        <v>204</v>
      </c>
      <c r="G133" s="2" t="s">
        <v>54</v>
      </c>
      <c r="H133" s="3">
        <v>1000000</v>
      </c>
      <c r="I133" s="4">
        <f t="shared" si="4"/>
        <v>1000000</v>
      </c>
      <c r="J133" s="2" t="s">
        <v>55</v>
      </c>
      <c r="K133" s="2" t="str">
        <f t="shared" si="5"/>
        <v>No</v>
      </c>
      <c r="L133" s="9" t="s">
        <v>177</v>
      </c>
    </row>
    <row r="134" spans="2:12" s="5" customFormat="1" ht="47.25" customHeight="1">
      <c r="B134" s="94">
        <v>82000000</v>
      </c>
      <c r="C134" s="23" t="s">
        <v>206</v>
      </c>
      <c r="D134" s="17">
        <v>43497</v>
      </c>
      <c r="E134" s="9"/>
      <c r="F134" s="9" t="s">
        <v>47</v>
      </c>
      <c r="G134" s="2" t="s">
        <v>54</v>
      </c>
      <c r="H134" s="3">
        <v>23000000</v>
      </c>
      <c r="I134" s="4">
        <f t="shared" si="4"/>
        <v>23000000</v>
      </c>
      <c r="J134" s="2" t="s">
        <v>55</v>
      </c>
      <c r="K134" s="2" t="str">
        <f t="shared" si="5"/>
        <v>No</v>
      </c>
      <c r="L134" s="9" t="s">
        <v>177</v>
      </c>
    </row>
    <row r="135" spans="2:12" s="5" customFormat="1" ht="47.25" customHeight="1">
      <c r="B135" s="94">
        <v>82000000</v>
      </c>
      <c r="C135" s="23" t="s">
        <v>207</v>
      </c>
      <c r="D135" s="17">
        <v>43497</v>
      </c>
      <c r="E135" s="9"/>
      <c r="F135" s="9" t="s">
        <v>47</v>
      </c>
      <c r="G135" s="2" t="s">
        <v>54</v>
      </c>
      <c r="H135" s="3">
        <v>3000000</v>
      </c>
      <c r="I135" s="4">
        <f t="shared" si="4"/>
        <v>3000000</v>
      </c>
      <c r="J135" s="2" t="s">
        <v>55</v>
      </c>
      <c r="K135" s="2" t="str">
        <f t="shared" si="5"/>
        <v>No</v>
      </c>
      <c r="L135" s="9" t="s">
        <v>177</v>
      </c>
    </row>
    <row r="136" spans="2:12" s="5" customFormat="1" ht="47.25" customHeight="1">
      <c r="B136" s="94">
        <v>41114301</v>
      </c>
      <c r="C136" s="23" t="s">
        <v>208</v>
      </c>
      <c r="D136" s="17">
        <v>43497</v>
      </c>
      <c r="E136" s="9"/>
      <c r="F136" s="9" t="s">
        <v>202</v>
      </c>
      <c r="G136" s="2" t="s">
        <v>54</v>
      </c>
      <c r="H136" s="3">
        <v>258500000</v>
      </c>
      <c r="I136" s="4">
        <f t="shared" si="4"/>
        <v>258500000</v>
      </c>
      <c r="J136" s="2" t="s">
        <v>55</v>
      </c>
      <c r="K136" s="2" t="str">
        <f t="shared" si="5"/>
        <v>No</v>
      </c>
      <c r="L136" s="9" t="s">
        <v>197</v>
      </c>
    </row>
    <row r="137" spans="2:13" s="5" customFormat="1" ht="47.25" customHeight="1">
      <c r="B137" s="94">
        <v>43231512</v>
      </c>
      <c r="C137" s="23" t="s">
        <v>209</v>
      </c>
      <c r="D137" s="17">
        <v>43497</v>
      </c>
      <c r="E137" s="9"/>
      <c r="F137" s="9" t="s">
        <v>187</v>
      </c>
      <c r="G137" s="2" t="s">
        <v>54</v>
      </c>
      <c r="H137" s="3">
        <v>228000000</v>
      </c>
      <c r="I137" s="4">
        <f t="shared" si="4"/>
        <v>228000000</v>
      </c>
      <c r="J137" s="2" t="s">
        <v>55</v>
      </c>
      <c r="K137" s="2" t="str">
        <f t="shared" si="5"/>
        <v>No</v>
      </c>
      <c r="L137" s="9" t="s">
        <v>179</v>
      </c>
      <c r="M137" s="5" t="s">
        <v>210</v>
      </c>
    </row>
    <row r="138" spans="2:12" s="5" customFormat="1" ht="47.25" customHeight="1">
      <c r="B138" s="94">
        <v>43231512</v>
      </c>
      <c r="C138" s="23" t="s">
        <v>211</v>
      </c>
      <c r="D138" s="17">
        <v>43497</v>
      </c>
      <c r="E138" s="9"/>
      <c r="F138" s="9"/>
      <c r="G138" s="2" t="s">
        <v>54</v>
      </c>
      <c r="H138" s="3">
        <v>22000000</v>
      </c>
      <c r="I138" s="4">
        <f>H138</f>
        <v>22000000</v>
      </c>
      <c r="J138" s="2" t="s">
        <v>55</v>
      </c>
      <c r="K138" s="2" t="str">
        <f>J138</f>
        <v>No</v>
      </c>
      <c r="L138" s="9" t="s">
        <v>179</v>
      </c>
    </row>
    <row r="139" spans="2:12" s="5" customFormat="1" ht="47.25" customHeight="1">
      <c r="B139" s="94">
        <v>41114301</v>
      </c>
      <c r="C139" s="23" t="s">
        <v>212</v>
      </c>
      <c r="D139" s="17">
        <v>43497</v>
      </c>
      <c r="E139" s="9"/>
      <c r="F139" s="9" t="s">
        <v>202</v>
      </c>
      <c r="G139" s="2" t="s">
        <v>54</v>
      </c>
      <c r="H139" s="3">
        <v>26000000</v>
      </c>
      <c r="I139" s="4">
        <f>H139</f>
        <v>26000000</v>
      </c>
      <c r="J139" s="2" t="s">
        <v>55</v>
      </c>
      <c r="K139" s="2" t="str">
        <f>J139</f>
        <v>No</v>
      </c>
      <c r="L139" s="9" t="s">
        <v>213</v>
      </c>
    </row>
    <row r="140" spans="2:12" s="5" customFormat="1" ht="47.25" customHeight="1">
      <c r="B140" s="69">
        <v>43210000</v>
      </c>
      <c r="C140" s="19" t="s">
        <v>214</v>
      </c>
      <c r="D140" s="17">
        <v>43339</v>
      </c>
      <c r="E140" s="9" t="s">
        <v>33</v>
      </c>
      <c r="F140" s="9" t="s">
        <v>43</v>
      </c>
      <c r="G140" s="2" t="s">
        <v>54</v>
      </c>
      <c r="H140" s="3">
        <v>114000000</v>
      </c>
      <c r="I140" s="4">
        <f>H140</f>
        <v>114000000</v>
      </c>
      <c r="J140" s="2" t="s">
        <v>55</v>
      </c>
      <c r="K140" s="2" t="str">
        <f t="shared" si="5"/>
        <v>No</v>
      </c>
      <c r="L140" s="9" t="s">
        <v>179</v>
      </c>
    </row>
    <row r="141" spans="2:12" s="5" customFormat="1" ht="47.25" customHeight="1">
      <c r="B141" s="65">
        <v>80000000</v>
      </c>
      <c r="C141" s="23" t="s">
        <v>215</v>
      </c>
      <c r="D141" s="17">
        <v>43276</v>
      </c>
      <c r="E141" s="21" t="s">
        <v>34</v>
      </c>
      <c r="F141" s="9" t="s">
        <v>43</v>
      </c>
      <c r="G141" s="2" t="s">
        <v>54</v>
      </c>
      <c r="H141" s="22">
        <v>130000000</v>
      </c>
      <c r="I141" s="4">
        <f t="shared" si="4"/>
        <v>130000000</v>
      </c>
      <c r="J141" s="2" t="s">
        <v>55</v>
      </c>
      <c r="K141" s="2" t="str">
        <f t="shared" si="5"/>
        <v>No</v>
      </c>
      <c r="L141" s="21" t="s">
        <v>216</v>
      </c>
    </row>
    <row r="142" spans="2:12" s="5" customFormat="1" ht="47.25" customHeight="1">
      <c r="B142" s="65">
        <v>70170000</v>
      </c>
      <c r="C142" s="23" t="s">
        <v>217</v>
      </c>
      <c r="D142" s="17">
        <v>43277</v>
      </c>
      <c r="E142" s="21" t="s">
        <v>34</v>
      </c>
      <c r="F142" s="9" t="s">
        <v>43</v>
      </c>
      <c r="G142" s="2" t="s">
        <v>54</v>
      </c>
      <c r="H142" s="3">
        <v>75000000</v>
      </c>
      <c r="I142" s="4">
        <f t="shared" si="4"/>
        <v>75000000</v>
      </c>
      <c r="J142" s="2" t="s">
        <v>55</v>
      </c>
      <c r="K142" s="2" t="str">
        <f t="shared" si="5"/>
        <v>No</v>
      </c>
      <c r="L142" s="21" t="s">
        <v>179</v>
      </c>
    </row>
    <row r="143" spans="2:12" s="5" customFormat="1" ht="47.25" customHeight="1">
      <c r="B143" s="65">
        <v>82000000</v>
      </c>
      <c r="C143" s="23" t="s">
        <v>218</v>
      </c>
      <c r="D143" s="17">
        <v>43279</v>
      </c>
      <c r="E143" s="9" t="s">
        <v>36</v>
      </c>
      <c r="F143" s="9" t="s">
        <v>140</v>
      </c>
      <c r="G143" s="2" t="s">
        <v>54</v>
      </c>
      <c r="H143" s="3">
        <v>40000000</v>
      </c>
      <c r="I143" s="4">
        <f t="shared" si="4"/>
        <v>40000000</v>
      </c>
      <c r="J143" s="2" t="s">
        <v>55</v>
      </c>
      <c r="K143" s="2" t="str">
        <f t="shared" si="5"/>
        <v>No</v>
      </c>
      <c r="L143" s="21" t="s">
        <v>216</v>
      </c>
    </row>
    <row r="144" spans="2:12" s="5" customFormat="1" ht="47.25" customHeight="1">
      <c r="B144" s="69">
        <v>56100000</v>
      </c>
      <c r="C144" s="23" t="s">
        <v>219</v>
      </c>
      <c r="D144" s="17">
        <v>43346</v>
      </c>
      <c r="E144" s="9" t="s">
        <v>34</v>
      </c>
      <c r="F144" s="3" t="s">
        <v>187</v>
      </c>
      <c r="G144" s="2" t="s">
        <v>54</v>
      </c>
      <c r="H144" s="3">
        <v>150000000</v>
      </c>
      <c r="I144" s="4">
        <f t="shared" si="4"/>
        <v>150000000</v>
      </c>
      <c r="J144" s="2" t="s">
        <v>55</v>
      </c>
      <c r="K144" s="2" t="str">
        <f t="shared" si="5"/>
        <v>No</v>
      </c>
      <c r="L144" s="3" t="s">
        <v>197</v>
      </c>
    </row>
    <row r="145" spans="2:12" s="5" customFormat="1" ht="47.25" customHeight="1">
      <c r="B145" s="69">
        <v>52141500</v>
      </c>
      <c r="C145" s="24" t="s">
        <v>220</v>
      </c>
      <c r="D145" s="17">
        <v>43497</v>
      </c>
      <c r="E145" s="9" t="s">
        <v>37</v>
      </c>
      <c r="F145" s="3" t="s">
        <v>143</v>
      </c>
      <c r="G145" s="2" t="s">
        <v>54</v>
      </c>
      <c r="H145" s="3">
        <v>12000000</v>
      </c>
      <c r="I145" s="4">
        <f t="shared" si="4"/>
        <v>12000000</v>
      </c>
      <c r="J145" s="2" t="s">
        <v>55</v>
      </c>
      <c r="K145" s="2" t="str">
        <f t="shared" si="5"/>
        <v>No</v>
      </c>
      <c r="L145" s="3" t="s">
        <v>197</v>
      </c>
    </row>
    <row r="146" spans="2:12" s="5" customFormat="1" ht="47.25" customHeight="1">
      <c r="B146" s="68">
        <v>92120000</v>
      </c>
      <c r="C146" s="67" t="s">
        <v>221</v>
      </c>
      <c r="D146" s="17">
        <v>43115</v>
      </c>
      <c r="E146" s="9" t="s">
        <v>45</v>
      </c>
      <c r="F146" s="3" t="s">
        <v>47</v>
      </c>
      <c r="G146" s="2" t="s">
        <v>54</v>
      </c>
      <c r="H146" s="3">
        <v>152000000</v>
      </c>
      <c r="I146" s="4">
        <f t="shared" si="4"/>
        <v>152000000</v>
      </c>
      <c r="J146" s="2" t="s">
        <v>55</v>
      </c>
      <c r="K146" s="2" t="str">
        <f t="shared" si="5"/>
        <v>No</v>
      </c>
      <c r="L146" s="3" t="s">
        <v>197</v>
      </c>
    </row>
    <row r="147" spans="2:12" s="5" customFormat="1" ht="47.25" customHeight="1">
      <c r="B147" s="65">
        <v>56100000</v>
      </c>
      <c r="C147" s="19" t="s">
        <v>222</v>
      </c>
      <c r="D147" s="17">
        <v>43341</v>
      </c>
      <c r="E147" s="9" t="s">
        <v>46</v>
      </c>
      <c r="F147" s="3" t="s">
        <v>43</v>
      </c>
      <c r="G147" s="2" t="s">
        <v>54</v>
      </c>
      <c r="H147" s="3">
        <v>120000000</v>
      </c>
      <c r="I147" s="4">
        <f t="shared" si="4"/>
        <v>120000000</v>
      </c>
      <c r="J147" s="2" t="s">
        <v>55</v>
      </c>
      <c r="K147" s="2" t="str">
        <f t="shared" si="5"/>
        <v>No</v>
      </c>
      <c r="L147" s="3" t="s">
        <v>197</v>
      </c>
    </row>
    <row r="148" spans="2:12" s="5" customFormat="1" ht="47.25" customHeight="1">
      <c r="B148" s="69">
        <v>72100000</v>
      </c>
      <c r="C148" s="19" t="s">
        <v>223</v>
      </c>
      <c r="D148" s="17">
        <v>43356</v>
      </c>
      <c r="E148" s="9" t="s">
        <v>34</v>
      </c>
      <c r="F148" s="3" t="s">
        <v>143</v>
      </c>
      <c r="G148" s="2" t="s">
        <v>54</v>
      </c>
      <c r="H148" s="3">
        <v>5000000</v>
      </c>
      <c r="I148" s="4">
        <f t="shared" si="4"/>
        <v>5000000</v>
      </c>
      <c r="J148" s="2" t="s">
        <v>55</v>
      </c>
      <c r="K148" s="2" t="str">
        <f t="shared" si="5"/>
        <v>No</v>
      </c>
      <c r="L148" s="3" t="s">
        <v>197</v>
      </c>
    </row>
    <row r="149" spans="2:12" s="5" customFormat="1" ht="47.25" customHeight="1">
      <c r="B149" s="69">
        <v>72154100</v>
      </c>
      <c r="C149" s="93" t="s">
        <v>224</v>
      </c>
      <c r="D149" s="17">
        <v>43497</v>
      </c>
      <c r="E149" s="3" t="s">
        <v>46</v>
      </c>
      <c r="F149" s="3" t="s">
        <v>144</v>
      </c>
      <c r="G149" s="2" t="s">
        <v>54</v>
      </c>
      <c r="H149" s="3">
        <v>120000000</v>
      </c>
      <c r="I149" s="4">
        <f t="shared" si="4"/>
        <v>120000000</v>
      </c>
      <c r="J149" s="2" t="s">
        <v>55</v>
      </c>
      <c r="K149" s="2" t="str">
        <f t="shared" si="5"/>
        <v>No</v>
      </c>
      <c r="L149" s="3" t="s">
        <v>197</v>
      </c>
    </row>
    <row r="150" spans="2:12" s="5" customFormat="1" ht="47.25" customHeight="1">
      <c r="B150" s="65">
        <v>80000000</v>
      </c>
      <c r="C150" s="19" t="s">
        <v>225</v>
      </c>
      <c r="D150" s="17">
        <v>43125</v>
      </c>
      <c r="E150" s="3" t="s">
        <v>45</v>
      </c>
      <c r="F150" s="3" t="s">
        <v>143</v>
      </c>
      <c r="G150" s="2" t="s">
        <v>54</v>
      </c>
      <c r="H150" s="3">
        <v>5000000</v>
      </c>
      <c r="I150" s="4">
        <f t="shared" si="4"/>
        <v>5000000</v>
      </c>
      <c r="J150" s="2" t="s">
        <v>55</v>
      </c>
      <c r="K150" s="2" t="str">
        <f t="shared" si="5"/>
        <v>No</v>
      </c>
      <c r="L150" s="3" t="s">
        <v>197</v>
      </c>
    </row>
    <row r="151" spans="2:12" s="5" customFormat="1" ht="47.25" customHeight="1">
      <c r="B151" s="65">
        <v>78181507</v>
      </c>
      <c r="C151" s="19" t="s">
        <v>226</v>
      </c>
      <c r="D151" s="17">
        <v>43126</v>
      </c>
      <c r="E151" s="9" t="s">
        <v>38</v>
      </c>
      <c r="F151" s="3" t="s">
        <v>143</v>
      </c>
      <c r="G151" s="2" t="s">
        <v>54</v>
      </c>
      <c r="H151" s="3">
        <v>5000000</v>
      </c>
      <c r="I151" s="4">
        <f t="shared" si="4"/>
        <v>5000000</v>
      </c>
      <c r="J151" s="2" t="s">
        <v>55</v>
      </c>
      <c r="K151" s="2" t="str">
        <f t="shared" si="5"/>
        <v>No</v>
      </c>
      <c r="L151" s="3" t="s">
        <v>197</v>
      </c>
    </row>
    <row r="152" spans="2:12" s="5" customFormat="1" ht="47.25" customHeight="1">
      <c r="B152" s="65">
        <v>72102103</v>
      </c>
      <c r="C152" s="19" t="s">
        <v>227</v>
      </c>
      <c r="D152" s="17">
        <v>43304</v>
      </c>
      <c r="E152" s="9" t="s">
        <v>46</v>
      </c>
      <c r="F152" s="3" t="s">
        <v>143</v>
      </c>
      <c r="G152" s="2" t="s">
        <v>54</v>
      </c>
      <c r="H152" s="3">
        <v>4700000</v>
      </c>
      <c r="I152" s="4">
        <f t="shared" si="4"/>
        <v>4700000</v>
      </c>
      <c r="J152" s="2" t="s">
        <v>55</v>
      </c>
      <c r="K152" s="2" t="str">
        <f t="shared" si="5"/>
        <v>No</v>
      </c>
      <c r="L152" s="3" t="s">
        <v>197</v>
      </c>
    </row>
    <row r="153" spans="2:12" s="5" customFormat="1" ht="47.25" customHeight="1">
      <c r="B153" s="65">
        <v>77100000</v>
      </c>
      <c r="C153" s="19" t="s">
        <v>228</v>
      </c>
      <c r="D153" s="17">
        <v>43497</v>
      </c>
      <c r="E153" s="9" t="s">
        <v>45</v>
      </c>
      <c r="F153" s="3" t="s">
        <v>143</v>
      </c>
      <c r="G153" s="2" t="s">
        <v>54</v>
      </c>
      <c r="H153" s="3">
        <v>30000000</v>
      </c>
      <c r="I153" s="4">
        <f t="shared" si="4"/>
        <v>30000000</v>
      </c>
      <c r="J153" s="2" t="s">
        <v>55</v>
      </c>
      <c r="K153" s="2" t="str">
        <f t="shared" si="5"/>
        <v>No</v>
      </c>
      <c r="L153" s="3" t="s">
        <v>229</v>
      </c>
    </row>
    <row r="154" spans="2:12" s="5" customFormat="1" ht="47.25" customHeight="1">
      <c r="B154" s="69">
        <v>15100000</v>
      </c>
      <c r="C154" s="19" t="s">
        <v>230</v>
      </c>
      <c r="D154" s="17">
        <v>43116</v>
      </c>
      <c r="E154" s="9" t="s">
        <v>45</v>
      </c>
      <c r="F154" s="3" t="s">
        <v>144</v>
      </c>
      <c r="G154" s="2" t="s">
        <v>54</v>
      </c>
      <c r="H154" s="3">
        <v>70000000</v>
      </c>
      <c r="I154" s="4">
        <f t="shared" si="4"/>
        <v>70000000</v>
      </c>
      <c r="J154" s="2" t="s">
        <v>55</v>
      </c>
      <c r="K154" s="2" t="str">
        <f t="shared" si="5"/>
        <v>No</v>
      </c>
      <c r="L154" s="3" t="s">
        <v>197</v>
      </c>
    </row>
    <row r="155" spans="2:13" s="5" customFormat="1" ht="47.25" customHeight="1">
      <c r="B155" s="94">
        <v>78180000</v>
      </c>
      <c r="C155" s="95" t="s">
        <v>231</v>
      </c>
      <c r="D155" s="17">
        <v>43321</v>
      </c>
      <c r="E155" s="9" t="s">
        <v>34</v>
      </c>
      <c r="F155" s="3" t="s">
        <v>143</v>
      </c>
      <c r="G155" s="2" t="s">
        <v>54</v>
      </c>
      <c r="H155" s="3">
        <v>2000000</v>
      </c>
      <c r="I155" s="4">
        <f t="shared" si="4"/>
        <v>2000000</v>
      </c>
      <c r="J155" s="2" t="s">
        <v>55</v>
      </c>
      <c r="K155" s="2" t="str">
        <f t="shared" si="5"/>
        <v>No</v>
      </c>
      <c r="L155" s="3" t="s">
        <v>197</v>
      </c>
      <c r="M155" s="10"/>
    </row>
    <row r="156" spans="2:12" s="5" customFormat="1" ht="47.25" customHeight="1">
      <c r="B156" s="94">
        <v>78000000</v>
      </c>
      <c r="C156" s="19" t="s">
        <v>232</v>
      </c>
      <c r="D156" s="17">
        <v>43284</v>
      </c>
      <c r="E156" s="9" t="s">
        <v>33</v>
      </c>
      <c r="F156" s="3" t="s">
        <v>187</v>
      </c>
      <c r="G156" s="2" t="s">
        <v>54</v>
      </c>
      <c r="H156" s="3">
        <v>40000000</v>
      </c>
      <c r="I156" s="4">
        <f t="shared" si="4"/>
        <v>40000000</v>
      </c>
      <c r="J156" s="2" t="s">
        <v>55</v>
      </c>
      <c r="K156" s="2" t="str">
        <f t="shared" si="5"/>
        <v>No</v>
      </c>
      <c r="L156" s="3" t="s">
        <v>197</v>
      </c>
    </row>
    <row r="157" spans="2:12" s="5" customFormat="1" ht="47.25" customHeight="1">
      <c r="B157" s="65">
        <v>78180000</v>
      </c>
      <c r="C157" s="19" t="s">
        <v>233</v>
      </c>
      <c r="D157" s="17">
        <v>43285</v>
      </c>
      <c r="E157" s="9" t="s">
        <v>34</v>
      </c>
      <c r="F157" s="3" t="s">
        <v>187</v>
      </c>
      <c r="G157" s="2" t="s">
        <v>54</v>
      </c>
      <c r="H157" s="3">
        <v>10000000</v>
      </c>
      <c r="I157" s="4">
        <f t="shared" si="4"/>
        <v>10000000</v>
      </c>
      <c r="J157" s="2" t="s">
        <v>55</v>
      </c>
      <c r="K157" s="2" t="str">
        <f t="shared" si="5"/>
        <v>No</v>
      </c>
      <c r="L157" s="3" t="s">
        <v>197</v>
      </c>
    </row>
    <row r="158" spans="2:12" s="5" customFormat="1" ht="47.25" customHeight="1">
      <c r="B158" s="65">
        <v>82110000</v>
      </c>
      <c r="C158" s="19" t="s">
        <v>308</v>
      </c>
      <c r="D158" s="17">
        <v>43122</v>
      </c>
      <c r="E158" s="9" t="s">
        <v>35</v>
      </c>
      <c r="F158" s="3" t="s">
        <v>143</v>
      </c>
      <c r="G158" s="2" t="s">
        <v>54</v>
      </c>
      <c r="H158" s="3">
        <v>77000000</v>
      </c>
      <c r="I158" s="4">
        <f t="shared" si="4"/>
        <v>77000000</v>
      </c>
      <c r="J158" s="2" t="s">
        <v>55</v>
      </c>
      <c r="K158" s="2" t="str">
        <f t="shared" si="5"/>
        <v>No</v>
      </c>
      <c r="L158" s="3" t="s">
        <v>234</v>
      </c>
    </row>
    <row r="159" spans="2:12" s="5" customFormat="1" ht="47.25" customHeight="1">
      <c r="B159" s="65">
        <v>82110000</v>
      </c>
      <c r="C159" s="24" t="s">
        <v>235</v>
      </c>
      <c r="D159" s="17">
        <v>43497</v>
      </c>
      <c r="E159" s="9" t="s">
        <v>45</v>
      </c>
      <c r="F159" s="3" t="s">
        <v>47</v>
      </c>
      <c r="G159" s="2" t="s">
        <v>54</v>
      </c>
      <c r="H159" s="3">
        <v>96426000</v>
      </c>
      <c r="I159" s="4">
        <f>+H159</f>
        <v>96426000</v>
      </c>
      <c r="J159" s="2" t="s">
        <v>55</v>
      </c>
      <c r="K159" s="2" t="str">
        <f t="shared" si="5"/>
        <v>No</v>
      </c>
      <c r="L159" s="3" t="s">
        <v>236</v>
      </c>
    </row>
    <row r="160" spans="2:12" s="5" customFormat="1" ht="47.25" customHeight="1">
      <c r="B160" s="65">
        <v>82110000</v>
      </c>
      <c r="C160" s="24" t="s">
        <v>237</v>
      </c>
      <c r="D160" s="17">
        <v>43497</v>
      </c>
      <c r="E160" s="9" t="s">
        <v>45</v>
      </c>
      <c r="F160" s="3" t="s">
        <v>47</v>
      </c>
      <c r="G160" s="2" t="s">
        <v>54</v>
      </c>
      <c r="H160" s="3">
        <v>78803364</v>
      </c>
      <c r="I160" s="4">
        <f t="shared" si="4"/>
        <v>78803364</v>
      </c>
      <c r="J160" s="2" t="s">
        <v>55</v>
      </c>
      <c r="K160" s="2" t="str">
        <f t="shared" si="5"/>
        <v>No</v>
      </c>
      <c r="L160" s="3" t="s">
        <v>177</v>
      </c>
    </row>
    <row r="161" spans="2:12" s="5" customFormat="1" ht="47.25" customHeight="1">
      <c r="B161" s="65">
        <v>82110000</v>
      </c>
      <c r="C161" s="24" t="s">
        <v>304</v>
      </c>
      <c r="D161" s="17">
        <v>43475</v>
      </c>
      <c r="E161" s="9" t="s">
        <v>45</v>
      </c>
      <c r="F161" s="3" t="s">
        <v>47</v>
      </c>
      <c r="G161" s="2" t="s">
        <v>54</v>
      </c>
      <c r="H161" s="3">
        <v>50000000</v>
      </c>
      <c r="I161" s="4">
        <f t="shared" si="4"/>
        <v>50000000</v>
      </c>
      <c r="J161" s="2" t="s">
        <v>305</v>
      </c>
      <c r="K161" s="2" t="str">
        <f t="shared" si="5"/>
        <v>NO</v>
      </c>
      <c r="L161" s="3" t="s">
        <v>236</v>
      </c>
    </row>
    <row r="162" spans="2:12" s="5" customFormat="1" ht="47.25" customHeight="1">
      <c r="B162" s="65">
        <v>82110000</v>
      </c>
      <c r="C162" s="24" t="s">
        <v>238</v>
      </c>
      <c r="D162" s="17">
        <v>43497</v>
      </c>
      <c r="E162" s="9" t="s">
        <v>239</v>
      </c>
      <c r="F162" s="3" t="s">
        <v>47</v>
      </c>
      <c r="G162" s="2" t="s">
        <v>54</v>
      </c>
      <c r="H162" s="3">
        <v>55000000</v>
      </c>
      <c r="I162" s="4">
        <f t="shared" si="4"/>
        <v>55000000</v>
      </c>
      <c r="J162" s="2" t="s">
        <v>55</v>
      </c>
      <c r="K162" s="2" t="str">
        <f t="shared" si="5"/>
        <v>No</v>
      </c>
      <c r="L162" s="3" t="s">
        <v>236</v>
      </c>
    </row>
    <row r="163" spans="2:12" s="5" customFormat="1" ht="47.25" customHeight="1">
      <c r="B163" s="65">
        <v>82110000</v>
      </c>
      <c r="C163" s="24" t="s">
        <v>306</v>
      </c>
      <c r="D163" s="17">
        <v>43485</v>
      </c>
      <c r="E163" s="9" t="s">
        <v>46</v>
      </c>
      <c r="F163" s="3" t="s">
        <v>47</v>
      </c>
      <c r="G163" s="2" t="s">
        <v>54</v>
      </c>
      <c r="H163" s="3">
        <v>200000000</v>
      </c>
      <c r="I163" s="4">
        <f t="shared" si="4"/>
        <v>200000000</v>
      </c>
      <c r="J163" s="2" t="s">
        <v>55</v>
      </c>
      <c r="K163" s="2" t="str">
        <f t="shared" si="5"/>
        <v>No</v>
      </c>
      <c r="L163" s="3" t="s">
        <v>236</v>
      </c>
    </row>
    <row r="164" spans="2:12" s="5" customFormat="1" ht="47.25" customHeight="1">
      <c r="B164" s="65">
        <v>82110000</v>
      </c>
      <c r="C164" s="24" t="s">
        <v>307</v>
      </c>
      <c r="D164" s="17">
        <v>43485</v>
      </c>
      <c r="E164" s="9" t="s">
        <v>46</v>
      </c>
      <c r="F164" s="3" t="s">
        <v>47</v>
      </c>
      <c r="G164" s="2" t="s">
        <v>54</v>
      </c>
      <c r="H164" s="3">
        <v>120000000</v>
      </c>
      <c r="I164" s="4">
        <f t="shared" si="4"/>
        <v>120000000</v>
      </c>
      <c r="J164" s="2" t="s">
        <v>55</v>
      </c>
      <c r="K164" s="2" t="str">
        <f t="shared" si="5"/>
        <v>No</v>
      </c>
      <c r="L164" s="3" t="s">
        <v>179</v>
      </c>
    </row>
    <row r="165" spans="2:12" s="5" customFormat="1" ht="47.25" customHeight="1">
      <c r="B165" s="65">
        <v>82110000</v>
      </c>
      <c r="C165" s="24" t="s">
        <v>240</v>
      </c>
      <c r="D165" s="17">
        <v>43497</v>
      </c>
      <c r="E165" s="9" t="s">
        <v>36</v>
      </c>
      <c r="F165" s="3" t="s">
        <v>47</v>
      </c>
      <c r="G165" s="2" t="s">
        <v>54</v>
      </c>
      <c r="H165" s="3">
        <v>77168000</v>
      </c>
      <c r="I165" s="4">
        <f aca="true" t="shared" si="6" ref="I165:I177">+H165</f>
        <v>77168000</v>
      </c>
      <c r="J165" s="2" t="s">
        <v>55</v>
      </c>
      <c r="K165" s="2" t="s">
        <v>55</v>
      </c>
      <c r="L165" s="3" t="s">
        <v>236</v>
      </c>
    </row>
    <row r="166" spans="2:12" s="5" customFormat="1" ht="47.25" customHeight="1">
      <c r="B166" s="65">
        <v>82110000</v>
      </c>
      <c r="C166" s="24" t="s">
        <v>241</v>
      </c>
      <c r="D166" s="17">
        <v>43497</v>
      </c>
      <c r="E166" s="9" t="s">
        <v>37</v>
      </c>
      <c r="F166" s="3" t="s">
        <v>47</v>
      </c>
      <c r="G166" s="2" t="s">
        <v>54</v>
      </c>
      <c r="H166" s="3">
        <v>71995000</v>
      </c>
      <c r="I166" s="4">
        <f t="shared" si="6"/>
        <v>71995000</v>
      </c>
      <c r="J166" s="2" t="s">
        <v>55</v>
      </c>
      <c r="K166" s="2" t="s">
        <v>55</v>
      </c>
      <c r="L166" s="3" t="s">
        <v>236</v>
      </c>
    </row>
    <row r="167" spans="2:12" s="5" customFormat="1" ht="47.25" customHeight="1">
      <c r="B167" s="65">
        <v>82110000</v>
      </c>
      <c r="C167" s="24" t="s">
        <v>242</v>
      </c>
      <c r="D167" s="17">
        <v>43497</v>
      </c>
      <c r="E167" s="9" t="s">
        <v>33</v>
      </c>
      <c r="F167" s="3" t="s">
        <v>47</v>
      </c>
      <c r="G167" s="2" t="s">
        <v>54</v>
      </c>
      <c r="H167" s="3">
        <v>69177472</v>
      </c>
      <c r="I167" s="4">
        <f t="shared" si="6"/>
        <v>69177472</v>
      </c>
      <c r="J167" s="2" t="s">
        <v>55</v>
      </c>
      <c r="K167" s="2" t="s">
        <v>55</v>
      </c>
      <c r="L167" s="3" t="s">
        <v>236</v>
      </c>
    </row>
    <row r="168" spans="2:12" s="5" customFormat="1" ht="47.25" customHeight="1">
      <c r="B168" s="65">
        <v>82110000</v>
      </c>
      <c r="C168" s="24" t="s">
        <v>243</v>
      </c>
      <c r="D168" s="17">
        <v>43497</v>
      </c>
      <c r="E168" s="9" t="s">
        <v>34</v>
      </c>
      <c r="F168" s="3" t="s">
        <v>47</v>
      </c>
      <c r="G168" s="2" t="s">
        <v>54</v>
      </c>
      <c r="H168" s="3">
        <v>49920000</v>
      </c>
      <c r="I168" s="4">
        <f t="shared" si="6"/>
        <v>49920000</v>
      </c>
      <c r="J168" s="2" t="s">
        <v>55</v>
      </c>
      <c r="K168" s="2" t="str">
        <f>+J168</f>
        <v>No</v>
      </c>
      <c r="L168" s="3" t="s">
        <v>236</v>
      </c>
    </row>
    <row r="169" spans="2:12" s="5" customFormat="1" ht="47.25" customHeight="1">
      <c r="B169" s="65">
        <v>82110000</v>
      </c>
      <c r="C169" s="24" t="s">
        <v>244</v>
      </c>
      <c r="D169" s="17">
        <v>43497</v>
      </c>
      <c r="E169" s="9" t="s">
        <v>34</v>
      </c>
      <c r="F169" s="3" t="s">
        <v>47</v>
      </c>
      <c r="G169" s="2" t="s">
        <v>54</v>
      </c>
      <c r="H169" s="3">
        <v>31200000</v>
      </c>
      <c r="I169" s="4">
        <f t="shared" si="6"/>
        <v>31200000</v>
      </c>
      <c r="J169" s="2" t="s">
        <v>55</v>
      </c>
      <c r="K169" s="2" t="s">
        <v>55</v>
      </c>
      <c r="L169" s="3" t="s">
        <v>236</v>
      </c>
    </row>
    <row r="170" spans="2:12" s="5" customFormat="1" ht="47.25" customHeight="1">
      <c r="B170" s="65">
        <v>82110000</v>
      </c>
      <c r="C170" s="24" t="s">
        <v>303</v>
      </c>
      <c r="D170" s="17">
        <v>43497</v>
      </c>
      <c r="E170" s="9" t="s">
        <v>46</v>
      </c>
      <c r="F170" s="3" t="s">
        <v>47</v>
      </c>
      <c r="G170" s="2" t="s">
        <v>54</v>
      </c>
      <c r="H170" s="3">
        <v>6000000</v>
      </c>
      <c r="I170" s="4">
        <f t="shared" si="6"/>
        <v>6000000</v>
      </c>
      <c r="J170" s="2" t="s">
        <v>55</v>
      </c>
      <c r="K170" s="2" t="s">
        <v>55</v>
      </c>
      <c r="L170" s="3" t="s">
        <v>236</v>
      </c>
    </row>
    <row r="171" spans="2:12" s="5" customFormat="1" ht="47.25" customHeight="1">
      <c r="B171" s="65">
        <v>82110000</v>
      </c>
      <c r="C171" s="24" t="s">
        <v>302</v>
      </c>
      <c r="D171" s="17">
        <v>43497</v>
      </c>
      <c r="E171" s="9" t="s">
        <v>45</v>
      </c>
      <c r="F171" s="3" t="s">
        <v>47</v>
      </c>
      <c r="G171" s="2" t="s">
        <v>54</v>
      </c>
      <c r="H171" s="3">
        <v>10000000</v>
      </c>
      <c r="I171" s="4">
        <f t="shared" si="6"/>
        <v>10000000</v>
      </c>
      <c r="J171" s="2" t="s">
        <v>55</v>
      </c>
      <c r="K171" s="2" t="s">
        <v>55</v>
      </c>
      <c r="L171" s="3" t="s">
        <v>236</v>
      </c>
    </row>
    <row r="172" spans="2:12" s="5" customFormat="1" ht="47.25" customHeight="1">
      <c r="B172" s="65">
        <v>82110000</v>
      </c>
      <c r="C172" s="24" t="s">
        <v>245</v>
      </c>
      <c r="D172" s="17">
        <v>43497</v>
      </c>
      <c r="E172" s="9"/>
      <c r="F172" s="3" t="s">
        <v>47</v>
      </c>
      <c r="G172" s="2" t="s">
        <v>54</v>
      </c>
      <c r="H172" s="3">
        <v>10000000</v>
      </c>
      <c r="I172" s="4">
        <f t="shared" si="6"/>
        <v>10000000</v>
      </c>
      <c r="J172" s="2" t="s">
        <v>55</v>
      </c>
      <c r="K172" s="2" t="s">
        <v>55</v>
      </c>
      <c r="L172" s="3" t="s">
        <v>236</v>
      </c>
    </row>
    <row r="173" spans="2:12" s="5" customFormat="1" ht="47.25" customHeight="1">
      <c r="B173" s="65">
        <v>82110000</v>
      </c>
      <c r="C173" s="24" t="s">
        <v>245</v>
      </c>
      <c r="D173" s="17">
        <v>43497</v>
      </c>
      <c r="E173" s="9" t="s">
        <v>31</v>
      </c>
      <c r="F173" s="3" t="s">
        <v>47</v>
      </c>
      <c r="G173" s="2" t="s">
        <v>54</v>
      </c>
      <c r="H173" s="3">
        <v>10000000</v>
      </c>
      <c r="I173" s="4">
        <f t="shared" si="6"/>
        <v>10000000</v>
      </c>
      <c r="J173" s="2" t="s">
        <v>55</v>
      </c>
      <c r="K173" s="2" t="s">
        <v>55</v>
      </c>
      <c r="L173" s="3" t="s">
        <v>236</v>
      </c>
    </row>
    <row r="174" spans="2:12" s="5" customFormat="1" ht="47.25" customHeight="1">
      <c r="B174" s="65">
        <v>82110000</v>
      </c>
      <c r="C174" s="24" t="s">
        <v>246</v>
      </c>
      <c r="D174" s="17">
        <v>43497</v>
      </c>
      <c r="E174" s="9" t="s">
        <v>247</v>
      </c>
      <c r="F174" s="3" t="s">
        <v>47</v>
      </c>
      <c r="G174" s="2" t="s">
        <v>54</v>
      </c>
      <c r="H174" s="3">
        <v>10000000</v>
      </c>
      <c r="I174" s="4">
        <f t="shared" si="6"/>
        <v>10000000</v>
      </c>
      <c r="J174" s="2" t="s">
        <v>55</v>
      </c>
      <c r="K174" s="2" t="s">
        <v>55</v>
      </c>
      <c r="L174" s="3" t="s">
        <v>236</v>
      </c>
    </row>
    <row r="175" spans="2:12" s="5" customFormat="1" ht="47.25" customHeight="1">
      <c r="B175" s="65">
        <v>82110000</v>
      </c>
      <c r="C175" s="24" t="s">
        <v>245</v>
      </c>
      <c r="D175" s="17">
        <v>43497</v>
      </c>
      <c r="E175" s="9" t="s">
        <v>248</v>
      </c>
      <c r="F175" s="3" t="s">
        <v>47</v>
      </c>
      <c r="G175" s="2" t="s">
        <v>54</v>
      </c>
      <c r="H175" s="3">
        <v>10000000</v>
      </c>
      <c r="I175" s="4">
        <f t="shared" si="6"/>
        <v>10000000</v>
      </c>
      <c r="J175" s="2" t="s">
        <v>55</v>
      </c>
      <c r="K175" s="2" t="s">
        <v>55</v>
      </c>
      <c r="L175" s="3" t="s">
        <v>236</v>
      </c>
    </row>
    <row r="176" spans="2:12" s="5" customFormat="1" ht="47.25" customHeight="1">
      <c r="B176" s="65">
        <v>82110000</v>
      </c>
      <c r="C176" s="24" t="s">
        <v>245</v>
      </c>
      <c r="D176" s="17">
        <v>43497</v>
      </c>
      <c r="E176" s="9" t="s">
        <v>249</v>
      </c>
      <c r="F176" s="3" t="s">
        <v>47</v>
      </c>
      <c r="G176" s="2" t="s">
        <v>54</v>
      </c>
      <c r="H176" s="3">
        <v>10000000</v>
      </c>
      <c r="I176" s="4">
        <f t="shared" si="6"/>
        <v>10000000</v>
      </c>
      <c r="J176" s="2" t="s">
        <v>55</v>
      </c>
      <c r="K176" s="2" t="s">
        <v>55</v>
      </c>
      <c r="L176" s="3" t="s">
        <v>236</v>
      </c>
    </row>
    <row r="177" spans="2:12" s="5" customFormat="1" ht="47.25" customHeight="1">
      <c r="B177" s="65">
        <v>82110000</v>
      </c>
      <c r="C177" s="24" t="s">
        <v>250</v>
      </c>
      <c r="D177" s="17">
        <v>43497</v>
      </c>
      <c r="E177" s="9" t="s">
        <v>251</v>
      </c>
      <c r="F177" s="3" t="s">
        <v>47</v>
      </c>
      <c r="G177" s="2" t="s">
        <v>54</v>
      </c>
      <c r="H177" s="3">
        <v>10000000</v>
      </c>
      <c r="I177" s="4">
        <f t="shared" si="6"/>
        <v>10000000</v>
      </c>
      <c r="J177" s="2" t="s">
        <v>55</v>
      </c>
      <c r="K177" s="2" t="s">
        <v>55</v>
      </c>
      <c r="L177" s="3" t="s">
        <v>236</v>
      </c>
    </row>
    <row r="178" spans="2:12" s="5" customFormat="1" ht="47.25" customHeight="1">
      <c r="B178" s="65">
        <v>82110000</v>
      </c>
      <c r="C178" s="93" t="s">
        <v>252</v>
      </c>
      <c r="D178" s="17">
        <v>43125</v>
      </c>
      <c r="E178" s="3" t="s">
        <v>45</v>
      </c>
      <c r="F178" s="3" t="s">
        <v>47</v>
      </c>
      <c r="G178" s="2" t="s">
        <v>54</v>
      </c>
      <c r="H178" s="3">
        <v>63362920</v>
      </c>
      <c r="I178" s="4">
        <f t="shared" si="4"/>
        <v>63362920</v>
      </c>
      <c r="J178" s="2" t="s">
        <v>55</v>
      </c>
      <c r="K178" s="2" t="s">
        <v>55</v>
      </c>
      <c r="L178" s="3" t="s">
        <v>236</v>
      </c>
    </row>
    <row r="179" spans="2:13" s="5" customFormat="1" ht="47.25" customHeight="1">
      <c r="B179" s="65">
        <v>82110000</v>
      </c>
      <c r="C179" s="93" t="s">
        <v>253</v>
      </c>
      <c r="D179" s="17">
        <v>43125</v>
      </c>
      <c r="E179" s="3" t="s">
        <v>254</v>
      </c>
      <c r="F179" s="3" t="s">
        <v>47</v>
      </c>
      <c r="G179" s="2" t="s">
        <v>54</v>
      </c>
      <c r="H179" s="3">
        <v>56498250</v>
      </c>
      <c r="I179" s="4">
        <f t="shared" si="4"/>
        <v>56498250</v>
      </c>
      <c r="J179" s="2" t="s">
        <v>55</v>
      </c>
      <c r="K179" s="2" t="s">
        <v>55</v>
      </c>
      <c r="L179" s="3" t="s">
        <v>236</v>
      </c>
      <c r="M179" s="10"/>
    </row>
    <row r="180" spans="2:12" s="5" customFormat="1" ht="47.25" customHeight="1">
      <c r="B180" s="65">
        <v>80130000</v>
      </c>
      <c r="C180" s="93" t="s">
        <v>255</v>
      </c>
      <c r="D180" s="17">
        <v>43119</v>
      </c>
      <c r="E180" s="3" t="s">
        <v>45</v>
      </c>
      <c r="F180" s="3" t="s">
        <v>47</v>
      </c>
      <c r="G180" s="2" t="s">
        <v>54</v>
      </c>
      <c r="H180" s="3">
        <v>146500000</v>
      </c>
      <c r="I180" s="4">
        <f t="shared" si="4"/>
        <v>146500000</v>
      </c>
      <c r="J180" s="2" t="s">
        <v>55</v>
      </c>
      <c r="K180" s="2" t="str">
        <f t="shared" si="5"/>
        <v>No</v>
      </c>
      <c r="L180" s="3" t="s">
        <v>197</v>
      </c>
    </row>
    <row r="181" spans="2:12" s="5" customFormat="1" ht="47.25" customHeight="1">
      <c r="B181" s="65">
        <v>80130000</v>
      </c>
      <c r="C181" s="67" t="s">
        <v>256</v>
      </c>
      <c r="D181" s="17">
        <v>43125</v>
      </c>
      <c r="E181" s="3" t="s">
        <v>45</v>
      </c>
      <c r="F181" s="3" t="s">
        <v>143</v>
      </c>
      <c r="G181" s="2" t="s">
        <v>54</v>
      </c>
      <c r="H181" s="3">
        <v>25000000</v>
      </c>
      <c r="I181" s="4">
        <f t="shared" si="4"/>
        <v>25000000</v>
      </c>
      <c r="J181" s="2" t="s">
        <v>55</v>
      </c>
      <c r="K181" s="2" t="str">
        <f t="shared" si="5"/>
        <v>No</v>
      </c>
      <c r="L181" s="3" t="s">
        <v>197</v>
      </c>
    </row>
    <row r="182" spans="2:12" s="5" customFormat="1" ht="47.25" customHeight="1">
      <c r="B182" s="65">
        <v>80130000</v>
      </c>
      <c r="C182" s="67" t="s">
        <v>257</v>
      </c>
      <c r="D182" s="17">
        <v>43475</v>
      </c>
      <c r="E182" s="3" t="s">
        <v>45</v>
      </c>
      <c r="F182" s="3" t="s">
        <v>204</v>
      </c>
      <c r="G182" s="2" t="s">
        <v>54</v>
      </c>
      <c r="H182" s="3">
        <v>20000000</v>
      </c>
      <c r="I182" s="4">
        <f t="shared" si="4"/>
        <v>20000000</v>
      </c>
      <c r="J182" s="2" t="s">
        <v>55</v>
      </c>
      <c r="K182" s="2" t="str">
        <f t="shared" si="5"/>
        <v>No</v>
      </c>
      <c r="L182" s="3" t="s">
        <v>197</v>
      </c>
    </row>
    <row r="183" spans="2:12" s="5" customFormat="1" ht="47.25" customHeight="1">
      <c r="B183" s="65">
        <v>80000000</v>
      </c>
      <c r="C183" s="67" t="s">
        <v>258</v>
      </c>
      <c r="D183" s="17">
        <v>43123</v>
      </c>
      <c r="E183" s="3" t="s">
        <v>45</v>
      </c>
      <c r="F183" s="3" t="s">
        <v>47</v>
      </c>
      <c r="G183" s="2" t="s">
        <v>54</v>
      </c>
      <c r="H183" s="3">
        <v>56498250</v>
      </c>
      <c r="I183" s="4">
        <f t="shared" si="4"/>
        <v>56498250</v>
      </c>
      <c r="J183" s="2" t="s">
        <v>55</v>
      </c>
      <c r="K183" s="2" t="str">
        <f t="shared" si="5"/>
        <v>No</v>
      </c>
      <c r="L183" s="3" t="s">
        <v>259</v>
      </c>
    </row>
    <row r="184" spans="2:12" s="5" customFormat="1" ht="47.25" customHeight="1">
      <c r="B184" s="65">
        <v>80000000</v>
      </c>
      <c r="C184" s="93" t="s">
        <v>260</v>
      </c>
      <c r="D184" s="17">
        <v>43279</v>
      </c>
      <c r="E184" s="3" t="s">
        <v>46</v>
      </c>
      <c r="F184" s="3" t="s">
        <v>143</v>
      </c>
      <c r="G184" s="2" t="s">
        <v>54</v>
      </c>
      <c r="H184" s="3">
        <v>81537850</v>
      </c>
      <c r="I184" s="4">
        <f t="shared" si="4"/>
        <v>81537850</v>
      </c>
      <c r="J184" s="2" t="s">
        <v>55</v>
      </c>
      <c r="K184" s="2" t="str">
        <f t="shared" si="5"/>
        <v>No</v>
      </c>
      <c r="L184" s="3" t="s">
        <v>259</v>
      </c>
    </row>
    <row r="185" spans="2:12" s="5" customFormat="1" ht="47.25" customHeight="1">
      <c r="B185" s="65">
        <v>80000000</v>
      </c>
      <c r="C185" s="25" t="s">
        <v>261</v>
      </c>
      <c r="D185" s="17">
        <v>43280</v>
      </c>
      <c r="E185" s="3" t="s">
        <v>36</v>
      </c>
      <c r="F185" s="3" t="s">
        <v>47</v>
      </c>
      <c r="G185" s="2" t="s">
        <v>54</v>
      </c>
      <c r="H185" s="3">
        <v>75065750</v>
      </c>
      <c r="I185" s="4">
        <f t="shared" si="4"/>
        <v>75065750</v>
      </c>
      <c r="J185" s="2" t="s">
        <v>55</v>
      </c>
      <c r="K185" s="2" t="str">
        <f t="shared" si="5"/>
        <v>No</v>
      </c>
      <c r="L185" s="3" t="s">
        <v>259</v>
      </c>
    </row>
    <row r="186" spans="2:13" s="5" customFormat="1" ht="47.25" customHeight="1">
      <c r="B186" s="65">
        <v>80000000</v>
      </c>
      <c r="C186" s="96" t="s">
        <v>262</v>
      </c>
      <c r="D186" s="17">
        <v>43318</v>
      </c>
      <c r="E186" s="3" t="s">
        <v>33</v>
      </c>
      <c r="F186" s="3" t="s">
        <v>47</v>
      </c>
      <c r="G186" s="2" t="s">
        <v>54</v>
      </c>
      <c r="H186" s="1">
        <v>108502719</v>
      </c>
      <c r="I186" s="4">
        <f t="shared" si="4"/>
        <v>108502719</v>
      </c>
      <c r="J186" s="2" t="s">
        <v>55</v>
      </c>
      <c r="K186" s="2" t="str">
        <f t="shared" si="5"/>
        <v>No</v>
      </c>
      <c r="L186" s="3" t="s">
        <v>2</v>
      </c>
      <c r="M186" s="10"/>
    </row>
    <row r="187" spans="2:12" s="5" customFormat="1" ht="47.25" customHeight="1">
      <c r="B187" s="65">
        <v>93140000</v>
      </c>
      <c r="C187" s="25" t="s">
        <v>263</v>
      </c>
      <c r="D187" s="17">
        <v>43117</v>
      </c>
      <c r="E187" s="3" t="s">
        <v>34</v>
      </c>
      <c r="F187" s="3" t="s">
        <v>143</v>
      </c>
      <c r="G187" s="2" t="s">
        <v>54</v>
      </c>
      <c r="H187" s="1">
        <v>10000000</v>
      </c>
      <c r="I187" s="4">
        <f t="shared" si="4"/>
        <v>10000000</v>
      </c>
      <c r="J187" s="2" t="s">
        <v>55</v>
      </c>
      <c r="K187" s="2" t="str">
        <f t="shared" si="5"/>
        <v>No</v>
      </c>
      <c r="L187" s="3" t="s">
        <v>264</v>
      </c>
    </row>
    <row r="188" spans="2:12" s="5" customFormat="1" ht="47.25" customHeight="1">
      <c r="B188" s="65">
        <v>84130000</v>
      </c>
      <c r="C188" s="19" t="s">
        <v>265</v>
      </c>
      <c r="D188" s="17">
        <v>43122</v>
      </c>
      <c r="E188" s="3" t="s">
        <v>38</v>
      </c>
      <c r="F188" s="3" t="s">
        <v>143</v>
      </c>
      <c r="G188" s="2" t="s">
        <v>54</v>
      </c>
      <c r="H188" s="1">
        <v>8000000</v>
      </c>
      <c r="I188" s="4">
        <f t="shared" si="4"/>
        <v>8000000</v>
      </c>
      <c r="J188" s="2" t="s">
        <v>55</v>
      </c>
      <c r="K188" s="2" t="str">
        <f t="shared" si="5"/>
        <v>No</v>
      </c>
      <c r="L188" s="3" t="s">
        <v>197</v>
      </c>
    </row>
    <row r="189" spans="2:12" s="5" customFormat="1" ht="47.25" customHeight="1">
      <c r="B189" s="65">
        <v>84130000</v>
      </c>
      <c r="C189" s="24" t="s">
        <v>266</v>
      </c>
      <c r="D189" s="17">
        <v>43124</v>
      </c>
      <c r="E189" s="3" t="s">
        <v>45</v>
      </c>
      <c r="F189" s="3" t="s">
        <v>144</v>
      </c>
      <c r="G189" s="2" t="s">
        <v>54</v>
      </c>
      <c r="H189" s="1">
        <v>26000000</v>
      </c>
      <c r="I189" s="4">
        <f t="shared" si="4"/>
        <v>26000000</v>
      </c>
      <c r="J189" s="2" t="s">
        <v>55</v>
      </c>
      <c r="K189" s="2" t="str">
        <f t="shared" si="5"/>
        <v>No</v>
      </c>
      <c r="L189" s="3" t="s">
        <v>197</v>
      </c>
    </row>
    <row r="190" spans="2:12" s="5" customFormat="1" ht="47.25" customHeight="1">
      <c r="B190" s="65">
        <v>84130000</v>
      </c>
      <c r="C190" s="24" t="s">
        <v>267</v>
      </c>
      <c r="D190" s="17">
        <v>43279</v>
      </c>
      <c r="E190" s="3" t="s">
        <v>36</v>
      </c>
      <c r="F190" s="3" t="s">
        <v>144</v>
      </c>
      <c r="G190" s="2" t="s">
        <v>54</v>
      </c>
      <c r="H190" s="1">
        <v>24000000</v>
      </c>
      <c r="I190" s="4">
        <f t="shared" si="4"/>
        <v>24000000</v>
      </c>
      <c r="J190" s="2" t="s">
        <v>55</v>
      </c>
      <c r="K190" s="2" t="str">
        <f t="shared" si="5"/>
        <v>No</v>
      </c>
      <c r="L190" s="3" t="s">
        <v>197</v>
      </c>
    </row>
    <row r="191" spans="2:12" s="5" customFormat="1" ht="47.25" customHeight="1">
      <c r="B191" s="65">
        <v>80130000</v>
      </c>
      <c r="C191" s="23" t="s">
        <v>268</v>
      </c>
      <c r="D191" s="17">
        <v>43497</v>
      </c>
      <c r="E191" s="3" t="s">
        <v>45</v>
      </c>
      <c r="F191" s="3" t="s">
        <v>143</v>
      </c>
      <c r="G191" s="2" t="s">
        <v>54</v>
      </c>
      <c r="H191" s="1">
        <v>8000000</v>
      </c>
      <c r="I191" s="4">
        <f t="shared" si="4"/>
        <v>8000000</v>
      </c>
      <c r="J191" s="2" t="s">
        <v>55</v>
      </c>
      <c r="K191" s="2" t="str">
        <f t="shared" si="5"/>
        <v>No</v>
      </c>
      <c r="L191" s="3" t="s">
        <v>179</v>
      </c>
    </row>
    <row r="192" spans="2:12" s="5" customFormat="1" ht="47.25" customHeight="1">
      <c r="B192" s="65">
        <v>82100000</v>
      </c>
      <c r="C192" s="25" t="s">
        <v>270</v>
      </c>
      <c r="D192" s="17">
        <v>43112</v>
      </c>
      <c r="E192" s="3" t="s">
        <v>45</v>
      </c>
      <c r="F192" s="3" t="s">
        <v>143</v>
      </c>
      <c r="G192" s="2" t="s">
        <v>54</v>
      </c>
      <c r="H192" s="3">
        <v>15000000</v>
      </c>
      <c r="I192" s="4">
        <f t="shared" si="4"/>
        <v>15000000</v>
      </c>
      <c r="J192" s="2" t="s">
        <v>55</v>
      </c>
      <c r="K192" s="2" t="str">
        <f t="shared" si="5"/>
        <v>No</v>
      </c>
      <c r="L192" s="3" t="s">
        <v>234</v>
      </c>
    </row>
    <row r="193" spans="2:12" s="5" customFormat="1" ht="47.25" customHeight="1">
      <c r="B193" s="65">
        <v>781022</v>
      </c>
      <c r="C193" s="25" t="s">
        <v>271</v>
      </c>
      <c r="D193" s="17">
        <v>43124</v>
      </c>
      <c r="E193" s="3" t="s">
        <v>45</v>
      </c>
      <c r="F193" s="3" t="s">
        <v>143</v>
      </c>
      <c r="G193" s="2" t="s">
        <v>54</v>
      </c>
      <c r="H193" s="3">
        <v>10000000</v>
      </c>
      <c r="I193" s="4">
        <f t="shared" si="4"/>
        <v>10000000</v>
      </c>
      <c r="J193" s="2" t="s">
        <v>55</v>
      </c>
      <c r="K193" s="2" t="str">
        <f t="shared" si="5"/>
        <v>No</v>
      </c>
      <c r="L193" s="3" t="s">
        <v>298</v>
      </c>
    </row>
    <row r="194" spans="2:12" s="5" customFormat="1" ht="47.25" customHeight="1">
      <c r="B194" s="65">
        <v>82100000</v>
      </c>
      <c r="C194" s="25" t="s">
        <v>272</v>
      </c>
      <c r="D194" s="17">
        <v>43276</v>
      </c>
      <c r="E194" s="3" t="s">
        <v>269</v>
      </c>
      <c r="F194" s="3" t="s">
        <v>143</v>
      </c>
      <c r="G194" s="2" t="s">
        <v>54</v>
      </c>
      <c r="H194" s="3">
        <v>3800160</v>
      </c>
      <c r="I194" s="4">
        <f t="shared" si="4"/>
        <v>3800160</v>
      </c>
      <c r="J194" s="2" t="s">
        <v>55</v>
      </c>
      <c r="K194" s="2" t="str">
        <f t="shared" si="5"/>
        <v>No</v>
      </c>
      <c r="L194" s="3" t="s">
        <v>197</v>
      </c>
    </row>
    <row r="195" spans="2:12" s="5" customFormat="1" ht="47.25" customHeight="1">
      <c r="B195" s="65">
        <v>53102710</v>
      </c>
      <c r="C195" s="97" t="s">
        <v>273</v>
      </c>
      <c r="D195" s="17">
        <v>43497</v>
      </c>
      <c r="E195" s="3" t="s">
        <v>34</v>
      </c>
      <c r="F195" s="3" t="s">
        <v>144</v>
      </c>
      <c r="G195" s="2" t="s">
        <v>54</v>
      </c>
      <c r="H195" s="3">
        <v>50000000</v>
      </c>
      <c r="I195" s="4">
        <f t="shared" si="4"/>
        <v>50000000</v>
      </c>
      <c r="J195" s="2" t="s">
        <v>55</v>
      </c>
      <c r="K195" s="2" t="str">
        <f t="shared" si="5"/>
        <v>No</v>
      </c>
      <c r="L195" s="3" t="s">
        <v>264</v>
      </c>
    </row>
    <row r="196" spans="2:12" s="5" customFormat="1" ht="47.25" customHeight="1">
      <c r="B196" s="65" t="s">
        <v>274</v>
      </c>
      <c r="C196" s="97" t="s">
        <v>275</v>
      </c>
      <c r="D196" s="17">
        <v>43497</v>
      </c>
      <c r="E196" s="3" t="s">
        <v>276</v>
      </c>
      <c r="F196" s="3" t="s">
        <v>144</v>
      </c>
      <c r="G196" s="2" t="s">
        <v>54</v>
      </c>
      <c r="H196" s="3">
        <v>60000000</v>
      </c>
      <c r="I196" s="4">
        <f t="shared" si="4"/>
        <v>60000000</v>
      </c>
      <c r="J196" s="2" t="s">
        <v>55</v>
      </c>
      <c r="K196" s="2" t="str">
        <f t="shared" si="5"/>
        <v>No</v>
      </c>
      <c r="L196" s="3" t="s">
        <v>264</v>
      </c>
    </row>
    <row r="197" spans="2:12" s="5" customFormat="1" ht="47.25" customHeight="1">
      <c r="B197" s="65">
        <v>31160000</v>
      </c>
      <c r="C197" s="23" t="s">
        <v>277</v>
      </c>
      <c r="D197" s="17">
        <v>43410</v>
      </c>
      <c r="E197" s="3" t="s">
        <v>38</v>
      </c>
      <c r="F197" s="3" t="s">
        <v>143</v>
      </c>
      <c r="G197" s="2" t="s">
        <v>54</v>
      </c>
      <c r="H197" s="3">
        <v>10000000</v>
      </c>
      <c r="I197" s="4">
        <f t="shared" si="4"/>
        <v>10000000</v>
      </c>
      <c r="J197" s="2" t="s">
        <v>55</v>
      </c>
      <c r="K197" s="2" t="str">
        <f t="shared" si="5"/>
        <v>No</v>
      </c>
      <c r="L197" s="3" t="s">
        <v>197</v>
      </c>
    </row>
    <row r="198" spans="2:12" s="5" customFormat="1" ht="47.25" customHeight="1">
      <c r="B198" s="65">
        <v>81111812</v>
      </c>
      <c r="C198" s="23" t="s">
        <v>278</v>
      </c>
      <c r="D198" s="17">
        <v>43403</v>
      </c>
      <c r="E198" s="3" t="s">
        <v>38</v>
      </c>
      <c r="F198" s="3" t="s">
        <v>202</v>
      </c>
      <c r="G198" s="2" t="s">
        <v>54</v>
      </c>
      <c r="H198" s="3">
        <v>90000000</v>
      </c>
      <c r="I198" s="4">
        <f t="shared" si="4"/>
        <v>90000000</v>
      </c>
      <c r="J198" s="2" t="s">
        <v>55</v>
      </c>
      <c r="K198" s="2" t="str">
        <f t="shared" si="5"/>
        <v>No</v>
      </c>
      <c r="L198" s="3" t="s">
        <v>179</v>
      </c>
    </row>
    <row r="199" spans="2:12" s="5" customFormat="1" ht="47.25" customHeight="1">
      <c r="B199" s="65">
        <v>81101706</v>
      </c>
      <c r="C199" s="23" t="s">
        <v>279</v>
      </c>
      <c r="D199" s="17">
        <v>43497</v>
      </c>
      <c r="E199" s="3"/>
      <c r="F199" s="3" t="s">
        <v>187</v>
      </c>
      <c r="G199" s="2" t="s">
        <v>54</v>
      </c>
      <c r="H199" s="3">
        <v>200000000</v>
      </c>
      <c r="I199" s="4">
        <f t="shared" si="4"/>
        <v>200000000</v>
      </c>
      <c r="J199" s="2" t="s">
        <v>55</v>
      </c>
      <c r="K199" s="2" t="str">
        <f t="shared" si="5"/>
        <v>No</v>
      </c>
      <c r="L199" s="3" t="s">
        <v>177</v>
      </c>
    </row>
    <row r="200" spans="2:12" s="5" customFormat="1" ht="47.25" customHeight="1">
      <c r="B200" s="65">
        <v>80111600</v>
      </c>
      <c r="C200" s="23" t="s">
        <v>280</v>
      </c>
      <c r="D200" s="17">
        <v>43497</v>
      </c>
      <c r="E200" s="3" t="s">
        <v>46</v>
      </c>
      <c r="F200" s="3" t="s">
        <v>143</v>
      </c>
      <c r="G200" s="2" t="s">
        <v>54</v>
      </c>
      <c r="H200" s="3">
        <v>60000000</v>
      </c>
      <c r="I200" s="4">
        <f t="shared" si="4"/>
        <v>60000000</v>
      </c>
      <c r="J200" s="2" t="s">
        <v>55</v>
      </c>
      <c r="K200" s="2" t="str">
        <f t="shared" si="5"/>
        <v>No</v>
      </c>
      <c r="L200" s="3" t="s">
        <v>264</v>
      </c>
    </row>
    <row r="201" spans="2:12" s="5" customFormat="1" ht="47.25" customHeight="1">
      <c r="B201" s="65">
        <v>95121514</v>
      </c>
      <c r="C201" s="23" t="s">
        <v>281</v>
      </c>
      <c r="D201" s="17">
        <v>43122</v>
      </c>
      <c r="E201" s="3" t="s">
        <v>45</v>
      </c>
      <c r="F201" s="3" t="s">
        <v>144</v>
      </c>
      <c r="G201" s="2" t="s">
        <v>54</v>
      </c>
      <c r="H201" s="3">
        <v>45000000</v>
      </c>
      <c r="I201" s="4">
        <f aca="true" t="shared" si="7" ref="I201:I217">H201</f>
        <v>45000000</v>
      </c>
      <c r="J201" s="2" t="s">
        <v>55</v>
      </c>
      <c r="K201" s="2" t="str">
        <f aca="true" t="shared" si="8" ref="K201:K215">J201</f>
        <v>No</v>
      </c>
      <c r="L201" s="3" t="s">
        <v>229</v>
      </c>
    </row>
    <row r="202" spans="2:12" s="5" customFormat="1" ht="47.25" customHeight="1">
      <c r="B202" s="65">
        <v>70171704</v>
      </c>
      <c r="C202" s="23" t="s">
        <v>282</v>
      </c>
      <c r="D202" s="17">
        <v>43307</v>
      </c>
      <c r="E202" s="3" t="s">
        <v>37</v>
      </c>
      <c r="F202" s="3" t="s">
        <v>143</v>
      </c>
      <c r="G202" s="2" t="s">
        <v>54</v>
      </c>
      <c r="H202" s="3">
        <v>7000000</v>
      </c>
      <c r="I202" s="4">
        <f t="shared" si="7"/>
        <v>7000000</v>
      </c>
      <c r="J202" s="2" t="s">
        <v>55</v>
      </c>
      <c r="K202" s="2" t="str">
        <f t="shared" si="8"/>
        <v>No</v>
      </c>
      <c r="L202" s="3" t="s">
        <v>197</v>
      </c>
    </row>
    <row r="203" spans="2:12" s="5" customFormat="1" ht="47.25" customHeight="1">
      <c r="B203" s="65">
        <v>82121703</v>
      </c>
      <c r="C203" s="23" t="s">
        <v>283</v>
      </c>
      <c r="D203" s="17">
        <v>43118</v>
      </c>
      <c r="E203" s="3" t="s">
        <v>45</v>
      </c>
      <c r="F203" s="3" t="s">
        <v>144</v>
      </c>
      <c r="G203" s="2" t="s">
        <v>54</v>
      </c>
      <c r="H203" s="3">
        <v>144000000</v>
      </c>
      <c r="I203" s="4">
        <f t="shared" si="7"/>
        <v>144000000</v>
      </c>
      <c r="J203" s="2" t="s">
        <v>55</v>
      </c>
      <c r="K203" s="2" t="str">
        <f t="shared" si="8"/>
        <v>No</v>
      </c>
      <c r="L203" s="3" t="s">
        <v>179</v>
      </c>
    </row>
    <row r="204" spans="2:12" s="5" customFormat="1" ht="47.25" customHeight="1">
      <c r="B204" s="65">
        <v>70111703</v>
      </c>
      <c r="C204" s="23" t="s">
        <v>284</v>
      </c>
      <c r="D204" s="17">
        <v>43739</v>
      </c>
      <c r="E204" s="3" t="s">
        <v>269</v>
      </c>
      <c r="F204" s="3" t="s">
        <v>204</v>
      </c>
      <c r="G204" s="2" t="s">
        <v>54</v>
      </c>
      <c r="H204" s="3">
        <v>25000000</v>
      </c>
      <c r="I204" s="4">
        <f t="shared" si="7"/>
        <v>25000000</v>
      </c>
      <c r="J204" s="2" t="s">
        <v>55</v>
      </c>
      <c r="K204" s="2" t="str">
        <f t="shared" si="8"/>
        <v>No</v>
      </c>
      <c r="L204" s="3" t="s">
        <v>197</v>
      </c>
    </row>
    <row r="205" spans="2:12" s="5" customFormat="1" ht="47.25" customHeight="1">
      <c r="B205" s="65">
        <v>72153303</v>
      </c>
      <c r="C205" s="23" t="s">
        <v>285</v>
      </c>
      <c r="D205" s="17">
        <v>43497</v>
      </c>
      <c r="E205" s="3" t="s">
        <v>269</v>
      </c>
      <c r="F205" s="3" t="s">
        <v>204</v>
      </c>
      <c r="G205" s="2" t="s">
        <v>54</v>
      </c>
      <c r="H205" s="3">
        <v>12000000</v>
      </c>
      <c r="I205" s="4">
        <f t="shared" si="7"/>
        <v>12000000</v>
      </c>
      <c r="J205" s="2" t="s">
        <v>55</v>
      </c>
      <c r="K205" s="2" t="str">
        <f t="shared" si="8"/>
        <v>No</v>
      </c>
      <c r="L205" s="3" t="s">
        <v>197</v>
      </c>
    </row>
    <row r="206" spans="2:12" s="5" customFormat="1" ht="47.25" customHeight="1">
      <c r="B206" s="65">
        <v>41100000</v>
      </c>
      <c r="C206" s="23" t="s">
        <v>286</v>
      </c>
      <c r="D206" s="17">
        <v>43280</v>
      </c>
      <c r="E206" s="3" t="s">
        <v>36</v>
      </c>
      <c r="F206" s="3" t="s">
        <v>47</v>
      </c>
      <c r="G206" s="2" t="s">
        <v>54</v>
      </c>
      <c r="H206" s="3">
        <v>45000000</v>
      </c>
      <c r="I206" s="4">
        <f t="shared" si="7"/>
        <v>45000000</v>
      </c>
      <c r="J206" s="2" t="s">
        <v>55</v>
      </c>
      <c r="K206" s="2" t="str">
        <f t="shared" si="8"/>
        <v>No</v>
      </c>
      <c r="L206" s="3" t="s">
        <v>179</v>
      </c>
    </row>
    <row r="207" spans="2:12" s="5" customFormat="1" ht="47.25" customHeight="1">
      <c r="B207" s="65">
        <v>41100000</v>
      </c>
      <c r="C207" s="23" t="s">
        <v>287</v>
      </c>
      <c r="D207" s="17">
        <v>43271</v>
      </c>
      <c r="E207" s="3" t="s">
        <v>38</v>
      </c>
      <c r="F207" s="3" t="s">
        <v>143</v>
      </c>
      <c r="G207" s="2" t="s">
        <v>54</v>
      </c>
      <c r="H207" s="3">
        <v>8000000</v>
      </c>
      <c r="I207" s="4">
        <f t="shared" si="7"/>
        <v>8000000</v>
      </c>
      <c r="J207" s="2" t="s">
        <v>55</v>
      </c>
      <c r="K207" s="2" t="str">
        <f t="shared" si="8"/>
        <v>No</v>
      </c>
      <c r="L207" s="3" t="s">
        <v>197</v>
      </c>
    </row>
    <row r="208" spans="2:12" s="5" customFormat="1" ht="47.25" customHeight="1">
      <c r="B208" s="65">
        <v>72144032</v>
      </c>
      <c r="C208" s="23" t="s">
        <v>288</v>
      </c>
      <c r="D208" s="17">
        <v>43497</v>
      </c>
      <c r="E208" s="3" t="s">
        <v>34</v>
      </c>
      <c r="F208" s="3" t="s">
        <v>187</v>
      </c>
      <c r="G208" s="2" t="s">
        <v>54</v>
      </c>
      <c r="H208" s="3">
        <v>100000000</v>
      </c>
      <c r="I208" s="4">
        <f t="shared" si="7"/>
        <v>100000000</v>
      </c>
      <c r="J208" s="2" t="s">
        <v>55</v>
      </c>
      <c r="K208" s="2" t="str">
        <f t="shared" si="8"/>
        <v>No</v>
      </c>
      <c r="L208" s="3" t="s">
        <v>197</v>
      </c>
    </row>
    <row r="209" spans="2:12" s="5" customFormat="1" ht="47.25" customHeight="1">
      <c r="B209" s="65">
        <v>30251501</v>
      </c>
      <c r="C209" s="23" t="s">
        <v>289</v>
      </c>
      <c r="D209" s="17">
        <v>43497</v>
      </c>
      <c r="E209" s="3" t="s">
        <v>34</v>
      </c>
      <c r="F209" s="3" t="s">
        <v>187</v>
      </c>
      <c r="G209" s="2" t="s">
        <v>54</v>
      </c>
      <c r="H209" s="3">
        <v>45000000</v>
      </c>
      <c r="I209" s="4">
        <f t="shared" si="7"/>
        <v>45000000</v>
      </c>
      <c r="J209" s="2" t="s">
        <v>55</v>
      </c>
      <c r="K209" s="2" t="str">
        <f t="shared" si="8"/>
        <v>No</v>
      </c>
      <c r="L209" s="3" t="s">
        <v>197</v>
      </c>
    </row>
    <row r="210" spans="2:12" s="5" customFormat="1" ht="47.25" customHeight="1">
      <c r="B210" s="65">
        <v>80000000</v>
      </c>
      <c r="C210" s="98" t="s">
        <v>290</v>
      </c>
      <c r="D210" s="17">
        <v>43497</v>
      </c>
      <c r="E210" s="3" t="s">
        <v>34</v>
      </c>
      <c r="F210" s="3" t="s">
        <v>47</v>
      </c>
      <c r="G210" s="2" t="s">
        <v>54</v>
      </c>
      <c r="H210" s="3">
        <v>142800000</v>
      </c>
      <c r="I210" s="4">
        <f t="shared" si="7"/>
        <v>142800000</v>
      </c>
      <c r="J210" s="2" t="s">
        <v>55</v>
      </c>
      <c r="K210" s="2" t="s">
        <v>55</v>
      </c>
      <c r="L210" s="3" t="s">
        <v>234</v>
      </c>
    </row>
    <row r="211" spans="2:12" s="5" customFormat="1" ht="47.25" customHeight="1">
      <c r="B211" s="65">
        <v>80000000</v>
      </c>
      <c r="C211" s="98" t="s">
        <v>291</v>
      </c>
      <c r="D211" s="17">
        <v>43497</v>
      </c>
      <c r="E211" s="3" t="s">
        <v>33</v>
      </c>
      <c r="F211" s="3" t="s">
        <v>47</v>
      </c>
      <c r="G211" s="2" t="s">
        <v>54</v>
      </c>
      <c r="H211" s="3">
        <v>180000000</v>
      </c>
      <c r="I211" s="4">
        <f t="shared" si="7"/>
        <v>180000000</v>
      </c>
      <c r="J211" s="2" t="s">
        <v>55</v>
      </c>
      <c r="K211" s="2" t="s">
        <v>55</v>
      </c>
      <c r="L211" s="3" t="s">
        <v>234</v>
      </c>
    </row>
    <row r="212" spans="2:12" s="5" customFormat="1" ht="47.25" customHeight="1">
      <c r="B212" s="65">
        <v>80000000</v>
      </c>
      <c r="C212" s="98" t="s">
        <v>292</v>
      </c>
      <c r="D212" s="17">
        <v>43497</v>
      </c>
      <c r="E212" s="3" t="s">
        <v>293</v>
      </c>
      <c r="F212" s="3" t="s">
        <v>47</v>
      </c>
      <c r="G212" s="2" t="s">
        <v>54</v>
      </c>
      <c r="H212" s="3">
        <v>83300000</v>
      </c>
      <c r="I212" s="4">
        <f t="shared" si="7"/>
        <v>83300000</v>
      </c>
      <c r="J212" s="2" t="s">
        <v>55</v>
      </c>
      <c r="K212" s="2" t="s">
        <v>55</v>
      </c>
      <c r="L212" s="3" t="s">
        <v>171</v>
      </c>
    </row>
    <row r="213" spans="2:12" s="5" customFormat="1" ht="47.25" customHeight="1">
      <c r="B213" s="65">
        <v>93141506</v>
      </c>
      <c r="C213" s="98" t="s">
        <v>294</v>
      </c>
      <c r="D213" s="17">
        <v>43497</v>
      </c>
      <c r="E213" s="3" t="s">
        <v>36</v>
      </c>
      <c r="F213" s="3" t="s">
        <v>47</v>
      </c>
      <c r="G213" s="2" t="s">
        <v>54</v>
      </c>
      <c r="H213" s="3">
        <v>80000000</v>
      </c>
      <c r="I213" s="4">
        <f t="shared" si="7"/>
        <v>80000000</v>
      </c>
      <c r="J213" s="2" t="s">
        <v>55</v>
      </c>
      <c r="K213" s="2" t="s">
        <v>55</v>
      </c>
      <c r="L213" s="3" t="s">
        <v>264</v>
      </c>
    </row>
    <row r="214" spans="2:12" s="5" customFormat="1" ht="47.25" customHeight="1">
      <c r="B214" s="65">
        <v>43231505</v>
      </c>
      <c r="C214" s="98" t="s">
        <v>295</v>
      </c>
      <c r="D214" s="17">
        <v>43497</v>
      </c>
      <c r="E214" s="3"/>
      <c r="F214" s="3" t="s">
        <v>47</v>
      </c>
      <c r="G214" s="2" t="s">
        <v>54</v>
      </c>
      <c r="H214" s="3">
        <v>30000000</v>
      </c>
      <c r="I214" s="4">
        <f t="shared" si="7"/>
        <v>30000000</v>
      </c>
      <c r="J214" s="2" t="s">
        <v>55</v>
      </c>
      <c r="K214" s="2" t="s">
        <v>55</v>
      </c>
      <c r="L214" s="3" t="s">
        <v>296</v>
      </c>
    </row>
    <row r="215" spans="2:13" s="5" customFormat="1" ht="47.25" customHeight="1">
      <c r="B215" s="65">
        <v>72141207</v>
      </c>
      <c r="C215" s="98" t="s">
        <v>297</v>
      </c>
      <c r="D215" s="17">
        <v>43497</v>
      </c>
      <c r="E215" s="1" t="s">
        <v>38</v>
      </c>
      <c r="F215" s="1" t="s">
        <v>204</v>
      </c>
      <c r="G215" s="2" t="s">
        <v>54</v>
      </c>
      <c r="H215" s="1">
        <v>25000000</v>
      </c>
      <c r="I215" s="4">
        <f t="shared" si="7"/>
        <v>25000000</v>
      </c>
      <c r="J215" s="9" t="s">
        <v>55</v>
      </c>
      <c r="K215" s="2" t="str">
        <f t="shared" si="8"/>
        <v>No</v>
      </c>
      <c r="L215" s="1" t="s">
        <v>197</v>
      </c>
      <c r="M215" s="11"/>
    </row>
    <row r="216" spans="2:13" s="5" customFormat="1" ht="47.25" customHeight="1">
      <c r="B216" s="65">
        <v>43231505</v>
      </c>
      <c r="C216" s="92" t="s">
        <v>309</v>
      </c>
      <c r="D216" s="17">
        <v>43466</v>
      </c>
      <c r="E216" s="1" t="s">
        <v>310</v>
      </c>
      <c r="F216" s="1" t="s">
        <v>47</v>
      </c>
      <c r="G216" s="2" t="s">
        <v>54</v>
      </c>
      <c r="H216" s="1">
        <v>65000000</v>
      </c>
      <c r="I216" s="4">
        <f t="shared" si="7"/>
        <v>65000000</v>
      </c>
      <c r="J216" s="9" t="s">
        <v>55</v>
      </c>
      <c r="K216" s="2" t="s">
        <v>55</v>
      </c>
      <c r="L216" s="1" t="s">
        <v>179</v>
      </c>
      <c r="M216" s="11"/>
    </row>
    <row r="217" spans="2:13" s="5" customFormat="1" ht="47.25" customHeight="1">
      <c r="B217" s="65">
        <v>22101527</v>
      </c>
      <c r="C217" s="99" t="s">
        <v>301</v>
      </c>
      <c r="D217" s="17">
        <v>43556</v>
      </c>
      <c r="E217" s="1" t="s">
        <v>269</v>
      </c>
      <c r="F217" s="1" t="s">
        <v>204</v>
      </c>
      <c r="G217" s="2" t="s">
        <v>54</v>
      </c>
      <c r="H217" s="1">
        <v>15000000</v>
      </c>
      <c r="I217" s="4">
        <f t="shared" si="7"/>
        <v>15000000</v>
      </c>
      <c r="J217" s="9" t="s">
        <v>55</v>
      </c>
      <c r="K217" s="2" t="s">
        <v>55</v>
      </c>
      <c r="L217" s="1" t="s">
        <v>197</v>
      </c>
      <c r="M217" s="11"/>
    </row>
    <row r="218" spans="2:14" ht="39.75" customHeight="1" thickBot="1">
      <c r="B218" s="450" t="s">
        <v>20</v>
      </c>
      <c r="C218" s="450"/>
      <c r="D218" s="450"/>
      <c r="H218" s="13"/>
      <c r="I218" s="13"/>
      <c r="J218" s="14"/>
      <c r="K218" s="14"/>
      <c r="L218" s="15"/>
      <c r="N218" s="46"/>
    </row>
    <row r="219" spans="2:12" ht="47.25" customHeight="1">
      <c r="B219" s="100" t="s">
        <v>6</v>
      </c>
      <c r="C219" s="101" t="s">
        <v>21</v>
      </c>
      <c r="D219" s="102" t="s">
        <v>14</v>
      </c>
      <c r="G219" s="103"/>
      <c r="H219" s="13"/>
      <c r="I219" s="104"/>
      <c r="J219" s="14"/>
      <c r="K219" s="14"/>
      <c r="L219" s="105"/>
    </row>
    <row r="220" spans="2:12" ht="39.75" customHeight="1">
      <c r="B220" s="106"/>
      <c r="C220" s="107"/>
      <c r="D220" s="107"/>
      <c r="G220" s="108"/>
      <c r="H220" s="13"/>
      <c r="I220" s="58"/>
      <c r="J220" s="14"/>
      <c r="K220" s="14"/>
      <c r="L220" s="105"/>
    </row>
    <row r="221" spans="2:12" ht="39.75" customHeight="1">
      <c r="B221" s="60"/>
      <c r="C221" s="11"/>
      <c r="D221" s="11"/>
      <c r="H221" s="61"/>
      <c r="I221" s="61"/>
      <c r="J221" s="14"/>
      <c r="K221" s="14"/>
      <c r="L221" s="15"/>
    </row>
    <row r="222" spans="2:12" ht="39.75" customHeight="1">
      <c r="B222" s="60"/>
      <c r="C222" s="11"/>
      <c r="D222" s="109"/>
      <c r="H222" s="61"/>
      <c r="I222" s="61"/>
      <c r="J222" s="14"/>
      <c r="K222" s="14"/>
      <c r="L222" s="15"/>
    </row>
    <row r="223" spans="2:12" ht="39.75" customHeight="1">
      <c r="B223" s="60"/>
      <c r="C223" s="11"/>
      <c r="D223" s="42"/>
      <c r="H223" s="61"/>
      <c r="I223" s="61"/>
      <c r="J223" s="14"/>
      <c r="K223" s="14"/>
      <c r="L223" s="15"/>
    </row>
    <row r="224" spans="2:12" ht="39.75" customHeight="1">
      <c r="B224" s="60"/>
      <c r="C224" s="11"/>
      <c r="D224" s="42"/>
      <c r="H224" s="61"/>
      <c r="I224" s="61"/>
      <c r="J224" s="14"/>
      <c r="K224" s="14"/>
      <c r="L224" s="15"/>
    </row>
  </sheetData>
  <sheetProtection selectLockedCells="1" selectUnlockedCells="1"/>
  <autoFilter ref="B15:L219"/>
  <mergeCells count="6">
    <mergeCell ref="F7:I7"/>
    <mergeCell ref="B14:D14"/>
    <mergeCell ref="B1:F1"/>
    <mergeCell ref="D9:E9"/>
    <mergeCell ref="B218:D218"/>
    <mergeCell ref="F2:I6"/>
  </mergeCells>
  <hyperlinks>
    <hyperlink ref="C5" r:id="rId1" display="www.cardique.gov.co"/>
    <hyperlink ref="C8" r:id="rId2" display="Almacen@cardique.gov.co"/>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4"/>
  <headerFooter>
    <oddFooter>&amp;L
</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BJ250"/>
  <sheetViews>
    <sheetView tabSelected="1" zoomScale="70" zoomScaleNormal="70" zoomScalePageLayoutView="77" workbookViewId="0" topLeftCell="B28">
      <selection activeCell="AA31" sqref="Y31:AA31"/>
    </sheetView>
  </sheetViews>
  <sheetFormatPr defaultColWidth="11.421875" defaultRowHeight="39.75" customHeight="1"/>
  <cols>
    <col min="1" max="1" width="10.8515625" style="337" hidden="1" customWidth="1"/>
    <col min="2" max="2" width="12.7109375" style="373" customWidth="1"/>
    <col min="3" max="3" width="40.421875" style="337" customWidth="1"/>
    <col min="4" max="4" width="14.7109375" style="337" customWidth="1"/>
    <col min="5" max="5" width="10.57421875" style="335" customWidth="1"/>
    <col min="6" max="6" width="13.57421875" style="337" customWidth="1"/>
    <col min="7" max="7" width="16.7109375" style="333" customWidth="1"/>
    <col min="8" max="8" width="17.140625" style="334" customWidth="1"/>
    <col min="9" max="9" width="18.421875" style="334" customWidth="1"/>
    <col min="10" max="10" width="12.00390625" style="335" customWidth="1"/>
    <col min="11" max="11" width="12.28125" style="335" customWidth="1"/>
    <col min="12" max="12" width="14.28125" style="336" customWidth="1"/>
    <col min="13" max="14" width="0" style="337" hidden="1" customWidth="1"/>
    <col min="15" max="15" width="27.00390625" style="337" hidden="1" customWidth="1"/>
    <col min="16" max="21" width="0" style="337" hidden="1" customWidth="1"/>
    <col min="22" max="22" width="14.8515625" style="337" hidden="1" customWidth="1"/>
    <col min="23" max="16384" width="11.421875" style="337" customWidth="1"/>
  </cols>
  <sheetData>
    <row r="1" spans="2:6" ht="17.25" customHeight="1" thickBot="1">
      <c r="B1" s="459" t="s">
        <v>0</v>
      </c>
      <c r="C1" s="459"/>
      <c r="D1" s="459"/>
      <c r="E1" s="459"/>
      <c r="F1" s="459"/>
    </row>
    <row r="2" spans="2:9" ht="22.5" customHeight="1">
      <c r="B2" s="338" t="s">
        <v>1</v>
      </c>
      <c r="C2" s="339" t="s">
        <v>28</v>
      </c>
      <c r="F2" s="460" t="s">
        <v>26</v>
      </c>
      <c r="G2" s="461"/>
      <c r="H2" s="461"/>
      <c r="I2" s="462"/>
    </row>
    <row r="3" spans="2:9" ht="24.75" customHeight="1">
      <c r="B3" s="340" t="s">
        <v>2</v>
      </c>
      <c r="C3" s="341" t="s">
        <v>29</v>
      </c>
      <c r="D3" s="342"/>
      <c r="F3" s="463"/>
      <c r="G3" s="464"/>
      <c r="H3" s="464"/>
      <c r="I3" s="465"/>
    </row>
    <row r="4" spans="2:9" ht="22.5" customHeight="1">
      <c r="B4" s="340" t="s">
        <v>3</v>
      </c>
      <c r="C4" s="346">
        <v>6694059</v>
      </c>
      <c r="D4" s="347"/>
      <c r="F4" s="463"/>
      <c r="G4" s="464"/>
      <c r="H4" s="464"/>
      <c r="I4" s="465"/>
    </row>
    <row r="5" spans="2:9" ht="18" customHeight="1">
      <c r="B5" s="340" t="s">
        <v>16</v>
      </c>
      <c r="C5" s="348" t="s">
        <v>40</v>
      </c>
      <c r="D5" s="347"/>
      <c r="F5" s="463"/>
      <c r="G5" s="464"/>
      <c r="H5" s="464"/>
      <c r="I5" s="465"/>
    </row>
    <row r="6" spans="2:9" ht="346.5" customHeight="1">
      <c r="B6" s="349" t="s">
        <v>19</v>
      </c>
      <c r="C6" s="341" t="s">
        <v>39</v>
      </c>
      <c r="D6" s="342"/>
      <c r="F6" s="466"/>
      <c r="G6" s="467"/>
      <c r="H6" s="467"/>
      <c r="I6" s="468"/>
    </row>
    <row r="7" spans="2:9" ht="390" customHeight="1">
      <c r="B7" s="349" t="s">
        <v>4</v>
      </c>
      <c r="C7" s="341" t="s">
        <v>41</v>
      </c>
      <c r="D7" s="347"/>
      <c r="F7" s="460" t="s">
        <v>25</v>
      </c>
      <c r="G7" s="461"/>
      <c r="H7" s="461"/>
      <c r="I7" s="462"/>
    </row>
    <row r="8" spans="2:9" ht="27.75" customHeight="1">
      <c r="B8" s="340" t="s">
        <v>5</v>
      </c>
      <c r="C8" s="348" t="s">
        <v>42</v>
      </c>
      <c r="D8" s="353"/>
      <c r="F8" s="343"/>
      <c r="G8" s="344"/>
      <c r="H8" s="344"/>
      <c r="I8" s="345"/>
    </row>
    <row r="9" spans="2:12" ht="31.5" customHeight="1">
      <c r="B9" s="349" t="s">
        <v>22</v>
      </c>
      <c r="C9" s="354">
        <f>SUM(H16:H245)</f>
        <v>83621102283.16</v>
      </c>
      <c r="D9" s="469"/>
      <c r="E9" s="470"/>
      <c r="F9" s="343"/>
      <c r="G9" s="344"/>
      <c r="H9" s="344"/>
      <c r="I9" s="345"/>
      <c r="L9" s="355"/>
    </row>
    <row r="10" spans="2:9" ht="45" customHeight="1">
      <c r="B10" s="349" t="s">
        <v>23</v>
      </c>
      <c r="C10" s="354">
        <v>231872480</v>
      </c>
      <c r="D10" s="356"/>
      <c r="E10" s="357"/>
      <c r="F10" s="343"/>
      <c r="G10" s="344"/>
      <c r="H10" s="344"/>
      <c r="I10" s="345"/>
    </row>
    <row r="11" spans="2:9" ht="43.5" customHeight="1">
      <c r="B11" s="349" t="s">
        <v>24</v>
      </c>
      <c r="C11" s="354">
        <v>23187248</v>
      </c>
      <c r="D11" s="358"/>
      <c r="E11" s="357"/>
      <c r="F11" s="350"/>
      <c r="G11" s="351"/>
      <c r="H11" s="351"/>
      <c r="I11" s="352"/>
    </row>
    <row r="12" spans="2:9" ht="63" customHeight="1" thickBot="1">
      <c r="B12" s="359" t="s">
        <v>18</v>
      </c>
      <c r="C12" s="360">
        <v>43490</v>
      </c>
      <c r="D12" s="356"/>
      <c r="E12" s="357"/>
      <c r="H12" s="337"/>
      <c r="I12" s="337"/>
    </row>
    <row r="14" spans="2:22" ht="39.75" customHeight="1" thickBot="1">
      <c r="B14" s="471" t="s">
        <v>15</v>
      </c>
      <c r="C14" s="471"/>
      <c r="D14" s="471"/>
      <c r="M14" s="457" t="s">
        <v>312</v>
      </c>
      <c r="N14" s="457"/>
      <c r="O14" s="457"/>
      <c r="P14" s="457"/>
      <c r="Q14" s="457"/>
      <c r="R14" s="457"/>
      <c r="S14" s="457"/>
      <c r="T14" s="457"/>
      <c r="U14" s="457"/>
      <c r="V14" s="457"/>
    </row>
    <row r="15" spans="2:22" ht="79.5" customHeight="1" thickBot="1">
      <c r="B15" s="361" t="s">
        <v>27</v>
      </c>
      <c r="C15" s="362" t="s">
        <v>6</v>
      </c>
      <c r="D15" s="362" t="s">
        <v>17</v>
      </c>
      <c r="E15" s="362" t="s">
        <v>7</v>
      </c>
      <c r="F15" s="362" t="s">
        <v>8</v>
      </c>
      <c r="G15" s="362" t="s">
        <v>9</v>
      </c>
      <c r="H15" s="362" t="s">
        <v>10</v>
      </c>
      <c r="I15" s="362" t="s">
        <v>11</v>
      </c>
      <c r="J15" s="362" t="s">
        <v>12</v>
      </c>
      <c r="K15" s="362" t="s">
        <v>13</v>
      </c>
      <c r="L15" s="379" t="s">
        <v>14</v>
      </c>
      <c r="M15" s="380" t="s">
        <v>313</v>
      </c>
      <c r="N15" s="381" t="s">
        <v>314</v>
      </c>
      <c r="O15" s="380" t="s">
        <v>315</v>
      </c>
      <c r="P15" s="380" t="s">
        <v>387</v>
      </c>
      <c r="Q15" s="380" t="s">
        <v>316</v>
      </c>
      <c r="R15" s="380" t="s">
        <v>320</v>
      </c>
      <c r="S15" s="382" t="s">
        <v>317</v>
      </c>
      <c r="T15" s="380" t="s">
        <v>318</v>
      </c>
      <c r="U15" s="380" t="s">
        <v>319</v>
      </c>
      <c r="V15" s="383" t="s">
        <v>321</v>
      </c>
    </row>
    <row r="16" spans="2:12" ht="76.5">
      <c r="B16" s="374">
        <v>70170000</v>
      </c>
      <c r="C16" s="66" t="s">
        <v>355</v>
      </c>
      <c r="D16" s="375" t="s">
        <v>341</v>
      </c>
      <c r="E16" s="376"/>
      <c r="F16" s="376" t="s">
        <v>193</v>
      </c>
      <c r="G16" s="376" t="s">
        <v>54</v>
      </c>
      <c r="H16" s="377">
        <v>28465459136.16</v>
      </c>
      <c r="I16" s="378">
        <v>28465459136.16</v>
      </c>
      <c r="J16" s="376" t="s">
        <v>55</v>
      </c>
      <c r="K16" s="376" t="s">
        <v>55</v>
      </c>
      <c r="L16" s="376" t="s">
        <v>345</v>
      </c>
    </row>
    <row r="17" spans="2:12" ht="87.75" customHeight="1">
      <c r="B17" s="86">
        <v>77110000</v>
      </c>
      <c r="C17" s="67" t="s">
        <v>56</v>
      </c>
      <c r="D17" s="134">
        <v>43559</v>
      </c>
      <c r="E17" s="1" t="s">
        <v>36</v>
      </c>
      <c r="F17" s="1" t="s">
        <v>150</v>
      </c>
      <c r="G17" s="132" t="s">
        <v>54</v>
      </c>
      <c r="H17" s="1">
        <v>500000000</v>
      </c>
      <c r="I17" s="363">
        <f aca="true" t="shared" si="0" ref="I17:I67">H17</f>
        <v>500000000</v>
      </c>
      <c r="J17" s="132" t="s">
        <v>55</v>
      </c>
      <c r="K17" s="132" t="str">
        <f aca="true" t="shared" si="1" ref="K17:K67">J17</f>
        <v>No</v>
      </c>
      <c r="L17" s="132" t="s">
        <v>345</v>
      </c>
    </row>
    <row r="18" spans="2:12" ht="89.25" customHeight="1">
      <c r="B18" s="364">
        <v>77100000</v>
      </c>
      <c r="C18" s="23" t="s">
        <v>57</v>
      </c>
      <c r="D18" s="134">
        <v>43539</v>
      </c>
      <c r="E18" s="1" t="s">
        <v>34</v>
      </c>
      <c r="F18" s="1" t="s">
        <v>147</v>
      </c>
      <c r="G18" s="132" t="s">
        <v>54</v>
      </c>
      <c r="H18" s="1">
        <f>500000000-142654517</f>
        <v>357345483</v>
      </c>
      <c r="I18" s="363">
        <f t="shared" si="0"/>
        <v>357345483</v>
      </c>
      <c r="J18" s="132" t="s">
        <v>55</v>
      </c>
      <c r="K18" s="132" t="str">
        <f t="shared" si="1"/>
        <v>No</v>
      </c>
      <c r="L18" s="132" t="s">
        <v>345</v>
      </c>
    </row>
    <row r="19" spans="2:12" ht="93" customHeight="1">
      <c r="B19" s="364">
        <v>77110000</v>
      </c>
      <c r="C19" s="23" t="s">
        <v>58</v>
      </c>
      <c r="D19" s="134">
        <v>43559</v>
      </c>
      <c r="E19" s="1" t="s">
        <v>36</v>
      </c>
      <c r="F19" s="1" t="s">
        <v>150</v>
      </c>
      <c r="G19" s="132" t="s">
        <v>54</v>
      </c>
      <c r="H19" s="1">
        <v>100000000</v>
      </c>
      <c r="I19" s="363">
        <f t="shared" si="0"/>
        <v>100000000</v>
      </c>
      <c r="J19" s="132" t="s">
        <v>55</v>
      </c>
      <c r="K19" s="132" t="str">
        <f t="shared" si="1"/>
        <v>No</v>
      </c>
      <c r="L19" s="132" t="s">
        <v>345</v>
      </c>
    </row>
    <row r="20" spans="2:18" ht="92.25" customHeight="1">
      <c r="B20" s="364">
        <v>77100000</v>
      </c>
      <c r="C20" s="23" t="s">
        <v>59</v>
      </c>
      <c r="D20" s="134">
        <v>43501</v>
      </c>
      <c r="E20" s="1" t="s">
        <v>45</v>
      </c>
      <c r="F20" s="1" t="s">
        <v>144</v>
      </c>
      <c r="G20" s="132" t="s">
        <v>54</v>
      </c>
      <c r="H20" s="1">
        <v>50000000</v>
      </c>
      <c r="I20" s="363">
        <f t="shared" si="0"/>
        <v>50000000</v>
      </c>
      <c r="J20" s="132" t="s">
        <v>55</v>
      </c>
      <c r="K20" s="132" t="str">
        <f t="shared" si="1"/>
        <v>No</v>
      </c>
      <c r="L20" s="132" t="s">
        <v>345</v>
      </c>
      <c r="R20" s="365"/>
    </row>
    <row r="21" spans="2:12" ht="92.25" customHeight="1">
      <c r="B21" s="364">
        <v>70170000</v>
      </c>
      <c r="C21" s="23" t="s">
        <v>151</v>
      </c>
      <c r="D21" s="134">
        <v>43502</v>
      </c>
      <c r="E21" s="1" t="s">
        <v>46</v>
      </c>
      <c r="F21" s="1" t="s">
        <v>152</v>
      </c>
      <c r="G21" s="132" t="s">
        <v>54</v>
      </c>
      <c r="H21" s="1">
        <v>2300000000</v>
      </c>
      <c r="I21" s="363">
        <f>+H21</f>
        <v>2300000000</v>
      </c>
      <c r="J21" s="132" t="s">
        <v>55</v>
      </c>
      <c r="K21" s="132" t="str">
        <f t="shared" si="1"/>
        <v>No</v>
      </c>
      <c r="L21" s="132" t="s">
        <v>345</v>
      </c>
    </row>
    <row r="22" spans="2:12" ht="83.25" customHeight="1">
      <c r="B22" s="86">
        <v>70170000</v>
      </c>
      <c r="C22" s="67" t="s">
        <v>32</v>
      </c>
      <c r="D22" s="134">
        <v>43506</v>
      </c>
      <c r="E22" s="1" t="s">
        <v>34</v>
      </c>
      <c r="F22" s="132" t="s">
        <v>153</v>
      </c>
      <c r="G22" s="132" t="s">
        <v>54</v>
      </c>
      <c r="H22" s="1">
        <v>200000000</v>
      </c>
      <c r="I22" s="363">
        <f t="shared" si="0"/>
        <v>200000000</v>
      </c>
      <c r="J22" s="132" t="s">
        <v>55</v>
      </c>
      <c r="K22" s="132" t="str">
        <f>J22</f>
        <v>No</v>
      </c>
      <c r="L22" s="132" t="s">
        <v>345</v>
      </c>
    </row>
    <row r="23" spans="2:12" ht="145.5" customHeight="1">
      <c r="B23" s="86">
        <v>70170000</v>
      </c>
      <c r="C23" s="67" t="s">
        <v>60</v>
      </c>
      <c r="D23" s="134">
        <v>43525</v>
      </c>
      <c r="E23" s="132" t="s">
        <v>34</v>
      </c>
      <c r="F23" s="132" t="s">
        <v>47</v>
      </c>
      <c r="G23" s="132" t="s">
        <v>54</v>
      </c>
      <c r="H23" s="1">
        <v>150000000</v>
      </c>
      <c r="I23" s="363">
        <f t="shared" si="0"/>
        <v>150000000</v>
      </c>
      <c r="J23" s="132" t="s">
        <v>55</v>
      </c>
      <c r="K23" s="132" t="str">
        <f t="shared" si="1"/>
        <v>No</v>
      </c>
      <c r="L23" s="132" t="s">
        <v>345</v>
      </c>
    </row>
    <row r="24" spans="2:16" ht="127.5" customHeight="1">
      <c r="B24" s="86">
        <v>80100000</v>
      </c>
      <c r="C24" s="366" t="s">
        <v>154</v>
      </c>
      <c r="D24" s="134">
        <v>43528</v>
      </c>
      <c r="E24" s="132" t="s">
        <v>35</v>
      </c>
      <c r="F24" s="132" t="s">
        <v>47</v>
      </c>
      <c r="G24" s="132" t="s">
        <v>54</v>
      </c>
      <c r="H24" s="1">
        <v>100000000</v>
      </c>
      <c r="I24" s="363">
        <f t="shared" si="0"/>
        <v>100000000</v>
      </c>
      <c r="J24" s="132" t="s">
        <v>55</v>
      </c>
      <c r="K24" s="132" t="str">
        <f t="shared" si="1"/>
        <v>No</v>
      </c>
      <c r="L24" s="132" t="s">
        <v>345</v>
      </c>
      <c r="P24" s="337" t="s">
        <v>471</v>
      </c>
    </row>
    <row r="25" spans="2:12" ht="163.5" customHeight="1">
      <c r="B25" s="86">
        <v>77100000</v>
      </c>
      <c r="C25" s="366" t="s">
        <v>61</v>
      </c>
      <c r="D25" s="134">
        <v>43530</v>
      </c>
      <c r="E25" s="132" t="s">
        <v>38</v>
      </c>
      <c r="F25" s="132" t="s">
        <v>47</v>
      </c>
      <c r="G25" s="132" t="s">
        <v>54</v>
      </c>
      <c r="H25" s="1">
        <v>50000000</v>
      </c>
      <c r="I25" s="363">
        <f t="shared" si="0"/>
        <v>50000000</v>
      </c>
      <c r="J25" s="132" t="s">
        <v>55</v>
      </c>
      <c r="K25" s="132" t="str">
        <f t="shared" si="1"/>
        <v>No</v>
      </c>
      <c r="L25" s="132" t="s">
        <v>345</v>
      </c>
    </row>
    <row r="26" spans="2:12" ht="182.25" customHeight="1">
      <c r="B26" s="86">
        <v>77100000</v>
      </c>
      <c r="C26" s="366" t="s">
        <v>158</v>
      </c>
      <c r="D26" s="134">
        <v>43531</v>
      </c>
      <c r="E26" s="367" t="s">
        <v>34</v>
      </c>
      <c r="F26" s="132" t="s">
        <v>47</v>
      </c>
      <c r="G26" s="132" t="s">
        <v>54</v>
      </c>
      <c r="H26" s="363">
        <v>100000000</v>
      </c>
      <c r="I26" s="363">
        <f t="shared" si="0"/>
        <v>100000000</v>
      </c>
      <c r="J26" s="132" t="s">
        <v>55</v>
      </c>
      <c r="K26" s="132" t="str">
        <f t="shared" si="1"/>
        <v>No</v>
      </c>
      <c r="L26" s="132" t="s">
        <v>345</v>
      </c>
    </row>
    <row r="27" spans="2:12" ht="120.75" customHeight="1">
      <c r="B27" s="86">
        <v>77100000</v>
      </c>
      <c r="C27" s="23" t="s">
        <v>472</v>
      </c>
      <c r="D27" s="134">
        <v>43532</v>
      </c>
      <c r="E27" s="132" t="s">
        <v>34</v>
      </c>
      <c r="F27" s="132" t="s">
        <v>47</v>
      </c>
      <c r="G27" s="132" t="s">
        <v>54</v>
      </c>
      <c r="H27" s="363">
        <v>150000000</v>
      </c>
      <c r="I27" s="363">
        <f t="shared" si="0"/>
        <v>150000000</v>
      </c>
      <c r="J27" s="132" t="s">
        <v>55</v>
      </c>
      <c r="K27" s="132" t="str">
        <f t="shared" si="1"/>
        <v>No</v>
      </c>
      <c r="L27" s="132" t="s">
        <v>345</v>
      </c>
    </row>
    <row r="28" spans="2:12" ht="90.75" customHeight="1">
      <c r="B28" s="364">
        <v>77100000</v>
      </c>
      <c r="C28" s="77" t="s">
        <v>63</v>
      </c>
      <c r="D28" s="134">
        <v>43498</v>
      </c>
      <c r="E28" s="367" t="s">
        <v>45</v>
      </c>
      <c r="F28" s="132" t="s">
        <v>146</v>
      </c>
      <c r="G28" s="132" t="s">
        <v>54</v>
      </c>
      <c r="H28" s="363">
        <v>2000000000</v>
      </c>
      <c r="I28" s="363">
        <f t="shared" si="0"/>
        <v>2000000000</v>
      </c>
      <c r="J28" s="132" t="s">
        <v>55</v>
      </c>
      <c r="K28" s="132" t="str">
        <f t="shared" si="1"/>
        <v>No</v>
      </c>
      <c r="L28" s="132" t="s">
        <v>345</v>
      </c>
    </row>
    <row r="29" spans="2:12" ht="96" customHeight="1">
      <c r="B29" s="364">
        <v>77100000</v>
      </c>
      <c r="C29" s="77" t="s">
        <v>64</v>
      </c>
      <c r="D29" s="134">
        <v>43499</v>
      </c>
      <c r="E29" s="367" t="s">
        <v>34</v>
      </c>
      <c r="F29" s="132" t="s">
        <v>47</v>
      </c>
      <c r="G29" s="132" t="s">
        <v>54</v>
      </c>
      <c r="H29" s="363">
        <v>480000000</v>
      </c>
      <c r="I29" s="363">
        <f t="shared" si="0"/>
        <v>480000000</v>
      </c>
      <c r="J29" s="132" t="s">
        <v>55</v>
      </c>
      <c r="K29" s="132" t="str">
        <f t="shared" si="1"/>
        <v>No</v>
      </c>
      <c r="L29" s="132" t="s">
        <v>345</v>
      </c>
    </row>
    <row r="30" spans="2:12" ht="100.5" customHeight="1">
      <c r="B30" s="86">
        <v>77100000</v>
      </c>
      <c r="C30" s="23" t="s">
        <v>65</v>
      </c>
      <c r="D30" s="134">
        <v>43126</v>
      </c>
      <c r="E30" s="132" t="s">
        <v>33</v>
      </c>
      <c r="F30" s="132" t="s">
        <v>47</v>
      </c>
      <c r="G30" s="132" t="s">
        <v>54</v>
      </c>
      <c r="H30" s="363">
        <v>60000000</v>
      </c>
      <c r="I30" s="363">
        <f t="shared" si="0"/>
        <v>60000000</v>
      </c>
      <c r="J30" s="132" t="s">
        <v>55</v>
      </c>
      <c r="K30" s="132" t="str">
        <f t="shared" si="1"/>
        <v>No</v>
      </c>
      <c r="L30" s="132" t="s">
        <v>345</v>
      </c>
    </row>
    <row r="31" spans="2:12" ht="105" customHeight="1">
      <c r="B31" s="86">
        <v>77100000</v>
      </c>
      <c r="C31" s="23" t="s">
        <v>66</v>
      </c>
      <c r="D31" s="134">
        <v>43116</v>
      </c>
      <c r="E31" s="132" t="s">
        <v>31</v>
      </c>
      <c r="F31" s="132" t="s">
        <v>47</v>
      </c>
      <c r="G31" s="132" t="s">
        <v>54</v>
      </c>
      <c r="H31" s="363">
        <v>50000000</v>
      </c>
      <c r="I31" s="363">
        <f t="shared" si="0"/>
        <v>50000000</v>
      </c>
      <c r="J31" s="132" t="s">
        <v>55</v>
      </c>
      <c r="K31" s="132" t="str">
        <f t="shared" si="1"/>
        <v>No</v>
      </c>
      <c r="L31" s="132" t="s">
        <v>345</v>
      </c>
    </row>
    <row r="32" spans="2:12" ht="105" customHeight="1">
      <c r="B32" s="86">
        <v>80100000</v>
      </c>
      <c r="C32" s="23" t="s">
        <v>165</v>
      </c>
      <c r="D32" s="134">
        <v>43509</v>
      </c>
      <c r="E32" s="132" t="s">
        <v>45</v>
      </c>
      <c r="F32" s="132" t="s">
        <v>153</v>
      </c>
      <c r="G32" s="132" t="s">
        <v>54</v>
      </c>
      <c r="H32" s="363">
        <v>100000000</v>
      </c>
      <c r="I32" s="363">
        <f t="shared" si="0"/>
        <v>100000000</v>
      </c>
      <c r="J32" s="132" t="s">
        <v>55</v>
      </c>
      <c r="K32" s="132" t="str">
        <f t="shared" si="1"/>
        <v>No</v>
      </c>
      <c r="L32" s="132" t="s">
        <v>345</v>
      </c>
    </row>
    <row r="33" spans="2:12" ht="95.25" customHeight="1">
      <c r="B33" s="86">
        <v>77100000</v>
      </c>
      <c r="C33" s="23" t="s">
        <v>68</v>
      </c>
      <c r="D33" s="134">
        <v>43512</v>
      </c>
      <c r="E33" s="367" t="s">
        <v>35</v>
      </c>
      <c r="F33" s="132" t="s">
        <v>47</v>
      </c>
      <c r="G33" s="132" t="s">
        <v>54</v>
      </c>
      <c r="H33" s="363">
        <v>350000000</v>
      </c>
      <c r="I33" s="363">
        <f t="shared" si="0"/>
        <v>350000000</v>
      </c>
      <c r="J33" s="132" t="s">
        <v>55</v>
      </c>
      <c r="K33" s="132" t="str">
        <f t="shared" si="1"/>
        <v>No</v>
      </c>
      <c r="L33" s="132" t="s">
        <v>345</v>
      </c>
    </row>
    <row r="34" spans="2:12" ht="101.25" customHeight="1">
      <c r="B34" s="86">
        <v>77100000</v>
      </c>
      <c r="C34" s="67" t="s">
        <v>50</v>
      </c>
      <c r="D34" s="134">
        <v>43527</v>
      </c>
      <c r="E34" s="132" t="s">
        <v>33</v>
      </c>
      <c r="F34" s="132" t="s">
        <v>47</v>
      </c>
      <c r="G34" s="132" t="s">
        <v>54</v>
      </c>
      <c r="H34" s="363">
        <v>110000000</v>
      </c>
      <c r="I34" s="363">
        <f t="shared" si="0"/>
        <v>110000000</v>
      </c>
      <c r="J34" s="132" t="s">
        <v>55</v>
      </c>
      <c r="K34" s="132" t="str">
        <f t="shared" si="1"/>
        <v>No</v>
      </c>
      <c r="L34" s="132" t="s">
        <v>345</v>
      </c>
    </row>
    <row r="35" spans="2:12" ht="94.5" customHeight="1">
      <c r="B35" s="86">
        <v>77100000</v>
      </c>
      <c r="C35" s="67" t="s">
        <v>69</v>
      </c>
      <c r="D35" s="134">
        <v>43528</v>
      </c>
      <c r="E35" s="132" t="s">
        <v>37</v>
      </c>
      <c r="F35" s="132" t="s">
        <v>47</v>
      </c>
      <c r="G35" s="132" t="s">
        <v>54</v>
      </c>
      <c r="H35" s="363">
        <v>90000000</v>
      </c>
      <c r="I35" s="363">
        <f t="shared" si="0"/>
        <v>90000000</v>
      </c>
      <c r="J35" s="132" t="s">
        <v>55</v>
      </c>
      <c r="K35" s="132" t="str">
        <f t="shared" si="1"/>
        <v>No</v>
      </c>
      <c r="L35" s="132" t="s">
        <v>345</v>
      </c>
    </row>
    <row r="36" spans="2:12" ht="104.25" customHeight="1">
      <c r="B36" s="86">
        <v>77100000</v>
      </c>
      <c r="C36" s="67" t="s">
        <v>51</v>
      </c>
      <c r="D36" s="134">
        <v>43529</v>
      </c>
      <c r="E36" s="132" t="s">
        <v>34</v>
      </c>
      <c r="F36" s="132" t="s">
        <v>47</v>
      </c>
      <c r="G36" s="132" t="s">
        <v>54</v>
      </c>
      <c r="H36" s="363">
        <v>180000000</v>
      </c>
      <c r="I36" s="363">
        <f t="shared" si="0"/>
        <v>180000000</v>
      </c>
      <c r="J36" s="132" t="s">
        <v>55</v>
      </c>
      <c r="K36" s="132" t="str">
        <f t="shared" si="1"/>
        <v>No</v>
      </c>
      <c r="L36" s="132" t="s">
        <v>345</v>
      </c>
    </row>
    <row r="37" spans="2:12" ht="96.75" customHeight="1">
      <c r="B37" s="86">
        <v>77100000</v>
      </c>
      <c r="C37" s="67" t="s">
        <v>52</v>
      </c>
      <c r="D37" s="134">
        <v>43530</v>
      </c>
      <c r="E37" s="132" t="s">
        <v>36</v>
      </c>
      <c r="F37" s="132" t="s">
        <v>47</v>
      </c>
      <c r="G37" s="132" t="s">
        <v>54</v>
      </c>
      <c r="H37" s="363">
        <v>280000000</v>
      </c>
      <c r="I37" s="363">
        <f t="shared" si="0"/>
        <v>280000000</v>
      </c>
      <c r="J37" s="132" t="s">
        <v>55</v>
      </c>
      <c r="K37" s="132" t="str">
        <f t="shared" si="1"/>
        <v>No</v>
      </c>
      <c r="L37" s="132" t="s">
        <v>345</v>
      </c>
    </row>
    <row r="38" spans="2:12" ht="102" customHeight="1">
      <c r="B38" s="86">
        <v>77100000</v>
      </c>
      <c r="C38" s="67" t="s">
        <v>70</v>
      </c>
      <c r="D38" s="134">
        <v>43531</v>
      </c>
      <c r="E38" s="132" t="s">
        <v>44</v>
      </c>
      <c r="F38" s="132" t="s">
        <v>47</v>
      </c>
      <c r="G38" s="132" t="s">
        <v>54</v>
      </c>
      <c r="H38" s="363">
        <v>160000000</v>
      </c>
      <c r="I38" s="363">
        <f t="shared" si="0"/>
        <v>160000000</v>
      </c>
      <c r="J38" s="132" t="s">
        <v>55</v>
      </c>
      <c r="K38" s="132" t="str">
        <f t="shared" si="1"/>
        <v>No</v>
      </c>
      <c r="L38" s="132" t="s">
        <v>345</v>
      </c>
    </row>
    <row r="39" spans="2:12" ht="140.25" customHeight="1">
      <c r="B39" s="86">
        <v>77100000</v>
      </c>
      <c r="C39" s="67" t="s">
        <v>71</v>
      </c>
      <c r="D39" s="134">
        <v>43532</v>
      </c>
      <c r="E39" s="132" t="s">
        <v>31</v>
      </c>
      <c r="F39" s="132" t="s">
        <v>47</v>
      </c>
      <c r="G39" s="132" t="s">
        <v>54</v>
      </c>
      <c r="H39" s="363">
        <v>100000000</v>
      </c>
      <c r="I39" s="363">
        <f t="shared" si="0"/>
        <v>100000000</v>
      </c>
      <c r="J39" s="132" t="s">
        <v>55</v>
      </c>
      <c r="K39" s="132" t="str">
        <f t="shared" si="1"/>
        <v>No</v>
      </c>
      <c r="L39" s="132" t="s">
        <v>345</v>
      </c>
    </row>
    <row r="40" spans="2:12" ht="92.25" customHeight="1">
      <c r="B40" s="86">
        <v>77110000</v>
      </c>
      <c r="C40" s="67" t="s">
        <v>72</v>
      </c>
      <c r="D40" s="134">
        <v>43534</v>
      </c>
      <c r="E40" s="132" t="s">
        <v>34</v>
      </c>
      <c r="F40" s="132" t="s">
        <v>47</v>
      </c>
      <c r="G40" s="132" t="s">
        <v>54</v>
      </c>
      <c r="H40" s="363">
        <v>160000000</v>
      </c>
      <c r="I40" s="363">
        <f t="shared" si="0"/>
        <v>160000000</v>
      </c>
      <c r="J40" s="132" t="s">
        <v>55</v>
      </c>
      <c r="K40" s="132" t="str">
        <f t="shared" si="1"/>
        <v>No</v>
      </c>
      <c r="L40" s="132" t="s">
        <v>345</v>
      </c>
    </row>
    <row r="41" spans="2:12" ht="90" customHeight="1">
      <c r="B41" s="86">
        <v>77110000</v>
      </c>
      <c r="C41" s="67" t="s">
        <v>73</v>
      </c>
      <c r="D41" s="134">
        <v>43535</v>
      </c>
      <c r="E41" s="132" t="s">
        <v>33</v>
      </c>
      <c r="F41" s="132" t="s">
        <v>47</v>
      </c>
      <c r="G41" s="132" t="s">
        <v>54</v>
      </c>
      <c r="H41" s="363">
        <v>160000000</v>
      </c>
      <c r="I41" s="363">
        <f t="shared" si="0"/>
        <v>160000000</v>
      </c>
      <c r="J41" s="132" t="s">
        <v>55</v>
      </c>
      <c r="K41" s="132" t="str">
        <f t="shared" si="1"/>
        <v>No</v>
      </c>
      <c r="L41" s="132" t="s">
        <v>345</v>
      </c>
    </row>
    <row r="42" spans="2:12" ht="90" customHeight="1">
      <c r="B42" s="86"/>
      <c r="C42" s="67" t="s">
        <v>169</v>
      </c>
      <c r="D42" s="134">
        <v>43535</v>
      </c>
      <c r="E42" s="132" t="s">
        <v>31</v>
      </c>
      <c r="F42" s="132" t="s">
        <v>47</v>
      </c>
      <c r="G42" s="132" t="s">
        <v>54</v>
      </c>
      <c r="H42" s="363">
        <v>100000000</v>
      </c>
      <c r="I42" s="363">
        <f t="shared" si="0"/>
        <v>100000000</v>
      </c>
      <c r="J42" s="132" t="s">
        <v>55</v>
      </c>
      <c r="K42" s="132" t="str">
        <f t="shared" si="1"/>
        <v>No</v>
      </c>
      <c r="L42" s="132" t="s">
        <v>345</v>
      </c>
    </row>
    <row r="43" spans="2:12" ht="121.5" customHeight="1">
      <c r="B43" s="135">
        <v>80000000</v>
      </c>
      <c r="C43" s="23" t="s">
        <v>74</v>
      </c>
      <c r="D43" s="134">
        <v>43467</v>
      </c>
      <c r="E43" s="132" t="s">
        <v>31</v>
      </c>
      <c r="F43" s="132" t="s">
        <v>47</v>
      </c>
      <c r="G43" s="132" t="s">
        <v>54</v>
      </c>
      <c r="H43" s="363">
        <v>120000000</v>
      </c>
      <c r="I43" s="363">
        <f t="shared" si="0"/>
        <v>120000000</v>
      </c>
      <c r="J43" s="132" t="s">
        <v>55</v>
      </c>
      <c r="K43" s="132" t="str">
        <f t="shared" si="1"/>
        <v>No</v>
      </c>
      <c r="L43" s="132" t="s">
        <v>345</v>
      </c>
    </row>
    <row r="44" spans="2:12" ht="101.25" customHeight="1">
      <c r="B44" s="86">
        <v>76100000</v>
      </c>
      <c r="C44" s="23" t="s">
        <v>77</v>
      </c>
      <c r="D44" s="134">
        <v>43471</v>
      </c>
      <c r="E44" s="132" t="s">
        <v>35</v>
      </c>
      <c r="F44" s="132" t="s">
        <v>47</v>
      </c>
      <c r="G44" s="132" t="s">
        <v>54</v>
      </c>
      <c r="H44" s="363">
        <v>160000000</v>
      </c>
      <c r="I44" s="363">
        <f t="shared" si="0"/>
        <v>160000000</v>
      </c>
      <c r="J44" s="132" t="s">
        <v>55</v>
      </c>
      <c r="K44" s="132" t="str">
        <f t="shared" si="1"/>
        <v>No</v>
      </c>
      <c r="L44" s="132" t="s">
        <v>345</v>
      </c>
    </row>
    <row r="45" spans="2:12" ht="88.5" customHeight="1">
      <c r="B45" s="86">
        <v>76100000</v>
      </c>
      <c r="C45" s="23" t="s">
        <v>79</v>
      </c>
      <c r="D45" s="134">
        <v>43473</v>
      </c>
      <c r="E45" s="132" t="s">
        <v>31</v>
      </c>
      <c r="F45" s="132" t="s">
        <v>47</v>
      </c>
      <c r="G45" s="132" t="s">
        <v>54</v>
      </c>
      <c r="H45" s="363">
        <v>20000000</v>
      </c>
      <c r="I45" s="363">
        <f t="shared" si="0"/>
        <v>20000000</v>
      </c>
      <c r="J45" s="132" t="s">
        <v>55</v>
      </c>
      <c r="K45" s="132" t="str">
        <f t="shared" si="1"/>
        <v>No</v>
      </c>
      <c r="L45" s="132" t="s">
        <v>345</v>
      </c>
    </row>
    <row r="46" spans="2:12" ht="84.75" customHeight="1">
      <c r="B46" s="86">
        <v>76100000</v>
      </c>
      <c r="C46" s="23" t="s">
        <v>80</v>
      </c>
      <c r="D46" s="134">
        <v>43474</v>
      </c>
      <c r="E46" s="132" t="s">
        <v>31</v>
      </c>
      <c r="F46" s="132" t="s">
        <v>47</v>
      </c>
      <c r="G46" s="132" t="s">
        <v>54</v>
      </c>
      <c r="H46" s="363">
        <v>20000000</v>
      </c>
      <c r="I46" s="363">
        <f t="shared" si="0"/>
        <v>20000000</v>
      </c>
      <c r="J46" s="132" t="s">
        <v>55</v>
      </c>
      <c r="K46" s="132" t="str">
        <f t="shared" si="1"/>
        <v>No</v>
      </c>
      <c r="L46" s="132" t="s">
        <v>345</v>
      </c>
    </row>
    <row r="47" spans="2:12" ht="169.5" customHeight="1">
      <c r="B47" s="86">
        <v>77100000</v>
      </c>
      <c r="C47" s="67" t="s">
        <v>81</v>
      </c>
      <c r="D47" s="134">
        <v>43475</v>
      </c>
      <c r="E47" s="132" t="s">
        <v>31</v>
      </c>
      <c r="F47" s="132" t="s">
        <v>47</v>
      </c>
      <c r="G47" s="132" t="s">
        <v>54</v>
      </c>
      <c r="H47" s="363">
        <v>100000000</v>
      </c>
      <c r="I47" s="363">
        <f t="shared" si="0"/>
        <v>100000000</v>
      </c>
      <c r="J47" s="132" t="s">
        <v>55</v>
      </c>
      <c r="K47" s="132" t="str">
        <f t="shared" si="1"/>
        <v>No</v>
      </c>
      <c r="L47" s="132" t="s">
        <v>345</v>
      </c>
    </row>
    <row r="48" spans="2:12" ht="124.5" customHeight="1">
      <c r="B48" s="86">
        <v>77100000</v>
      </c>
      <c r="C48" s="77" t="s">
        <v>82</v>
      </c>
      <c r="D48" s="134">
        <v>43476</v>
      </c>
      <c r="E48" s="132" t="s">
        <v>31</v>
      </c>
      <c r="F48" s="132" t="s">
        <v>47</v>
      </c>
      <c r="G48" s="132" t="s">
        <v>54</v>
      </c>
      <c r="H48" s="363">
        <v>110000000</v>
      </c>
      <c r="I48" s="363">
        <f t="shared" si="0"/>
        <v>110000000</v>
      </c>
      <c r="J48" s="132" t="s">
        <v>55</v>
      </c>
      <c r="K48" s="132" t="str">
        <f t="shared" si="1"/>
        <v>No</v>
      </c>
      <c r="L48" s="132" t="s">
        <v>345</v>
      </c>
    </row>
    <row r="49" spans="2:12" ht="83.25" customHeight="1">
      <c r="B49" s="86">
        <v>77100000</v>
      </c>
      <c r="C49" s="77" t="s">
        <v>473</v>
      </c>
      <c r="D49" s="134">
        <v>43477</v>
      </c>
      <c r="E49" s="132" t="s">
        <v>37</v>
      </c>
      <c r="F49" s="132" t="s">
        <v>47</v>
      </c>
      <c r="G49" s="132" t="s">
        <v>54</v>
      </c>
      <c r="H49" s="363">
        <v>180000000</v>
      </c>
      <c r="I49" s="363">
        <f t="shared" si="0"/>
        <v>180000000</v>
      </c>
      <c r="J49" s="132" t="s">
        <v>55</v>
      </c>
      <c r="K49" s="132" t="str">
        <f t="shared" si="1"/>
        <v>No</v>
      </c>
      <c r="L49" s="132" t="s">
        <v>345</v>
      </c>
    </row>
    <row r="50" spans="2:12" ht="99" customHeight="1">
      <c r="B50" s="86">
        <v>86100000</v>
      </c>
      <c r="C50" s="77" t="s">
        <v>84</v>
      </c>
      <c r="D50" s="134">
        <v>43478</v>
      </c>
      <c r="E50" s="132" t="s">
        <v>38</v>
      </c>
      <c r="F50" s="132" t="s">
        <v>47</v>
      </c>
      <c r="G50" s="132" t="s">
        <v>54</v>
      </c>
      <c r="H50" s="363">
        <v>160000000</v>
      </c>
      <c r="I50" s="363">
        <f t="shared" si="0"/>
        <v>160000000</v>
      </c>
      <c r="J50" s="132" t="s">
        <v>55</v>
      </c>
      <c r="K50" s="132" t="str">
        <f t="shared" si="1"/>
        <v>No</v>
      </c>
      <c r="L50" s="132" t="s">
        <v>345</v>
      </c>
    </row>
    <row r="51" spans="2:12" ht="165" customHeight="1">
      <c r="B51" s="86">
        <v>77100000</v>
      </c>
      <c r="C51" s="67" t="s">
        <v>85</v>
      </c>
      <c r="D51" s="134">
        <v>43479</v>
      </c>
      <c r="E51" s="132" t="s">
        <v>31</v>
      </c>
      <c r="F51" s="132" t="s">
        <v>47</v>
      </c>
      <c r="G51" s="132" t="s">
        <v>54</v>
      </c>
      <c r="H51" s="363">
        <v>140000000</v>
      </c>
      <c r="I51" s="363">
        <f t="shared" si="0"/>
        <v>140000000</v>
      </c>
      <c r="J51" s="132" t="s">
        <v>55</v>
      </c>
      <c r="K51" s="132" t="str">
        <f t="shared" si="1"/>
        <v>No</v>
      </c>
      <c r="L51" s="132" t="s">
        <v>345</v>
      </c>
    </row>
    <row r="52" spans="2:12" ht="89.25" customHeight="1">
      <c r="B52" s="86">
        <v>77100000</v>
      </c>
      <c r="C52" s="77" t="s">
        <v>86</v>
      </c>
      <c r="D52" s="134">
        <v>43480</v>
      </c>
      <c r="E52" s="132" t="s">
        <v>31</v>
      </c>
      <c r="F52" s="132" t="s">
        <v>47</v>
      </c>
      <c r="G52" s="132" t="s">
        <v>54</v>
      </c>
      <c r="H52" s="363">
        <v>140000000</v>
      </c>
      <c r="I52" s="363">
        <f t="shared" si="0"/>
        <v>140000000</v>
      </c>
      <c r="J52" s="132" t="s">
        <v>55</v>
      </c>
      <c r="K52" s="132" t="str">
        <f t="shared" si="1"/>
        <v>No</v>
      </c>
      <c r="L52" s="132" t="s">
        <v>345</v>
      </c>
    </row>
    <row r="53" spans="2:12" ht="102.75" customHeight="1">
      <c r="B53" s="86">
        <v>77100000</v>
      </c>
      <c r="C53" s="77" t="s">
        <v>87</v>
      </c>
      <c r="D53" s="134">
        <v>43481</v>
      </c>
      <c r="E53" s="132" t="s">
        <v>33</v>
      </c>
      <c r="F53" s="132" t="s">
        <v>47</v>
      </c>
      <c r="G53" s="132" t="s">
        <v>54</v>
      </c>
      <c r="H53" s="363">
        <v>110000000</v>
      </c>
      <c r="I53" s="363">
        <f t="shared" si="0"/>
        <v>110000000</v>
      </c>
      <c r="J53" s="132" t="s">
        <v>55</v>
      </c>
      <c r="K53" s="132" t="str">
        <f t="shared" si="1"/>
        <v>No</v>
      </c>
      <c r="L53" s="132" t="s">
        <v>345</v>
      </c>
    </row>
    <row r="54" spans="2:12" ht="85.5" customHeight="1">
      <c r="B54" s="86">
        <v>77100000</v>
      </c>
      <c r="C54" s="67" t="s">
        <v>88</v>
      </c>
      <c r="D54" s="134">
        <v>43482</v>
      </c>
      <c r="E54" s="132" t="s">
        <v>37</v>
      </c>
      <c r="F54" s="132" t="s">
        <v>47</v>
      </c>
      <c r="G54" s="132" t="s">
        <v>54</v>
      </c>
      <c r="H54" s="363">
        <v>120000000</v>
      </c>
      <c r="I54" s="363">
        <f t="shared" si="0"/>
        <v>120000000</v>
      </c>
      <c r="J54" s="132" t="s">
        <v>55</v>
      </c>
      <c r="K54" s="132" t="str">
        <f t="shared" si="1"/>
        <v>No</v>
      </c>
      <c r="L54" s="132" t="s">
        <v>345</v>
      </c>
    </row>
    <row r="55" spans="2:12" ht="103.5" customHeight="1">
      <c r="B55" s="86">
        <v>77100000</v>
      </c>
      <c r="C55" s="77" t="s">
        <v>89</v>
      </c>
      <c r="D55" s="134">
        <v>43483</v>
      </c>
      <c r="E55" s="132" t="s">
        <v>34</v>
      </c>
      <c r="F55" s="132" t="s">
        <v>47</v>
      </c>
      <c r="G55" s="132" t="s">
        <v>54</v>
      </c>
      <c r="H55" s="363">
        <v>120000000</v>
      </c>
      <c r="I55" s="363">
        <f t="shared" si="0"/>
        <v>120000000</v>
      </c>
      <c r="J55" s="132" t="s">
        <v>55</v>
      </c>
      <c r="K55" s="132" t="str">
        <f t="shared" si="1"/>
        <v>No</v>
      </c>
      <c r="L55" s="132" t="s">
        <v>345</v>
      </c>
    </row>
    <row r="56" spans="2:12" ht="83.25" customHeight="1">
      <c r="B56" s="86">
        <v>77100000</v>
      </c>
      <c r="C56" s="77" t="s">
        <v>90</v>
      </c>
      <c r="D56" s="134">
        <v>43484</v>
      </c>
      <c r="E56" s="132" t="s">
        <v>33</v>
      </c>
      <c r="F56" s="132" t="s">
        <v>47</v>
      </c>
      <c r="G56" s="132" t="s">
        <v>54</v>
      </c>
      <c r="H56" s="363">
        <v>120000000</v>
      </c>
      <c r="I56" s="363">
        <f t="shared" si="0"/>
        <v>120000000</v>
      </c>
      <c r="J56" s="132" t="s">
        <v>55</v>
      </c>
      <c r="K56" s="132" t="str">
        <f t="shared" si="1"/>
        <v>No</v>
      </c>
      <c r="L56" s="132" t="s">
        <v>345</v>
      </c>
    </row>
    <row r="57" spans="2:12" ht="79.5" customHeight="1">
      <c r="B57" s="86">
        <v>77100000</v>
      </c>
      <c r="C57" s="77" t="s">
        <v>91</v>
      </c>
      <c r="D57" s="134">
        <v>43485</v>
      </c>
      <c r="E57" s="132" t="s">
        <v>34</v>
      </c>
      <c r="F57" s="132" t="s">
        <v>47</v>
      </c>
      <c r="G57" s="132" t="s">
        <v>54</v>
      </c>
      <c r="H57" s="363">
        <v>100000000</v>
      </c>
      <c r="I57" s="363">
        <f t="shared" si="0"/>
        <v>100000000</v>
      </c>
      <c r="J57" s="132" t="s">
        <v>55</v>
      </c>
      <c r="K57" s="132" t="str">
        <f t="shared" si="1"/>
        <v>No</v>
      </c>
      <c r="L57" s="132" t="s">
        <v>345</v>
      </c>
    </row>
    <row r="58" spans="2:12" ht="144" customHeight="1">
      <c r="B58" s="86">
        <v>80100000</v>
      </c>
      <c r="C58" s="77" t="s">
        <v>92</v>
      </c>
      <c r="D58" s="134">
        <v>43467</v>
      </c>
      <c r="E58" s="132" t="s">
        <v>31</v>
      </c>
      <c r="F58" s="132" t="s">
        <v>47</v>
      </c>
      <c r="G58" s="132" t="s">
        <v>54</v>
      </c>
      <c r="H58" s="363">
        <v>120000000</v>
      </c>
      <c r="I58" s="363">
        <f t="shared" si="0"/>
        <v>120000000</v>
      </c>
      <c r="J58" s="132" t="s">
        <v>55</v>
      </c>
      <c r="K58" s="132" t="str">
        <f t="shared" si="1"/>
        <v>No</v>
      </c>
      <c r="L58" s="132" t="s">
        <v>345</v>
      </c>
    </row>
    <row r="59" spans="2:12" ht="92.25" customHeight="1">
      <c r="B59" s="86">
        <v>80100000</v>
      </c>
      <c r="C59" s="77" t="s">
        <v>93</v>
      </c>
      <c r="D59" s="134">
        <v>43468</v>
      </c>
      <c r="E59" s="132" t="s">
        <v>31</v>
      </c>
      <c r="F59" s="132" t="s">
        <v>47</v>
      </c>
      <c r="G59" s="132" t="s">
        <v>54</v>
      </c>
      <c r="H59" s="363">
        <v>120000000</v>
      </c>
      <c r="I59" s="363">
        <f t="shared" si="0"/>
        <v>120000000</v>
      </c>
      <c r="J59" s="132" t="s">
        <v>55</v>
      </c>
      <c r="K59" s="132" t="str">
        <f t="shared" si="1"/>
        <v>No</v>
      </c>
      <c r="L59" s="132" t="s">
        <v>345</v>
      </c>
    </row>
    <row r="60" spans="2:12" ht="141" customHeight="1">
      <c r="B60" s="86">
        <v>80100000</v>
      </c>
      <c r="C60" s="77" t="s">
        <v>94</v>
      </c>
      <c r="D60" s="134">
        <v>43469</v>
      </c>
      <c r="E60" s="132" t="s">
        <v>31</v>
      </c>
      <c r="F60" s="132" t="s">
        <v>47</v>
      </c>
      <c r="G60" s="132" t="s">
        <v>54</v>
      </c>
      <c r="H60" s="363">
        <v>120000000</v>
      </c>
      <c r="I60" s="363">
        <f t="shared" si="0"/>
        <v>120000000</v>
      </c>
      <c r="J60" s="132" t="s">
        <v>55</v>
      </c>
      <c r="K60" s="132" t="str">
        <f t="shared" si="1"/>
        <v>No</v>
      </c>
      <c r="L60" s="132" t="s">
        <v>345</v>
      </c>
    </row>
    <row r="61" spans="2:12" ht="141" customHeight="1">
      <c r="B61" s="86">
        <v>80100000</v>
      </c>
      <c r="C61" s="77" t="s">
        <v>173</v>
      </c>
      <c r="D61" s="134">
        <v>43470</v>
      </c>
      <c r="E61" s="132" t="s">
        <v>31</v>
      </c>
      <c r="F61" s="132" t="s">
        <v>47</v>
      </c>
      <c r="G61" s="132" t="s">
        <v>54</v>
      </c>
      <c r="H61" s="363">
        <v>580000000</v>
      </c>
      <c r="I61" s="363">
        <f>+H61</f>
        <v>580000000</v>
      </c>
      <c r="J61" s="132" t="s">
        <v>55</v>
      </c>
      <c r="K61" s="132" t="str">
        <f t="shared" si="1"/>
        <v>No</v>
      </c>
      <c r="L61" s="132" t="s">
        <v>345</v>
      </c>
    </row>
    <row r="62" spans="2:12" ht="78" customHeight="1">
      <c r="B62" s="86">
        <v>77100000</v>
      </c>
      <c r="C62" s="77" t="s">
        <v>96</v>
      </c>
      <c r="D62" s="134">
        <v>43475</v>
      </c>
      <c r="E62" s="132" t="s">
        <v>36</v>
      </c>
      <c r="F62" s="132" t="s">
        <v>47</v>
      </c>
      <c r="G62" s="132" t="s">
        <v>54</v>
      </c>
      <c r="H62" s="363">
        <v>10000000</v>
      </c>
      <c r="I62" s="363">
        <f t="shared" si="0"/>
        <v>10000000</v>
      </c>
      <c r="J62" s="132" t="s">
        <v>55</v>
      </c>
      <c r="K62" s="132" t="str">
        <f t="shared" si="1"/>
        <v>No</v>
      </c>
      <c r="L62" s="132" t="s">
        <v>345</v>
      </c>
    </row>
    <row r="63" spans="2:12" ht="94.5" customHeight="1">
      <c r="B63" s="86">
        <v>77100000</v>
      </c>
      <c r="C63" s="84" t="s">
        <v>99</v>
      </c>
      <c r="D63" s="134">
        <v>43481</v>
      </c>
      <c r="E63" s="132" t="s">
        <v>45</v>
      </c>
      <c r="F63" s="132" t="s">
        <v>47</v>
      </c>
      <c r="G63" s="132" t="s">
        <v>54</v>
      </c>
      <c r="H63" s="363">
        <v>170000000</v>
      </c>
      <c r="I63" s="363">
        <f t="shared" si="0"/>
        <v>170000000</v>
      </c>
      <c r="J63" s="132" t="s">
        <v>55</v>
      </c>
      <c r="K63" s="132" t="str">
        <f t="shared" si="1"/>
        <v>No</v>
      </c>
      <c r="L63" s="132" t="s">
        <v>345</v>
      </c>
    </row>
    <row r="64" spans="2:12" ht="81.75" customHeight="1">
      <c r="B64" s="86">
        <v>77100000</v>
      </c>
      <c r="C64" s="84" t="s">
        <v>100</v>
      </c>
      <c r="D64" s="134">
        <v>43482</v>
      </c>
      <c r="E64" s="132" t="s">
        <v>31</v>
      </c>
      <c r="F64" s="132" t="s">
        <v>47</v>
      </c>
      <c r="G64" s="132" t="s">
        <v>54</v>
      </c>
      <c r="H64" s="363">
        <v>130000000</v>
      </c>
      <c r="I64" s="363">
        <f t="shared" si="0"/>
        <v>130000000</v>
      </c>
      <c r="J64" s="132" t="s">
        <v>55</v>
      </c>
      <c r="K64" s="132" t="str">
        <f t="shared" si="1"/>
        <v>No</v>
      </c>
      <c r="L64" s="132" t="s">
        <v>345</v>
      </c>
    </row>
    <row r="65" spans="2:12" ht="99.75" customHeight="1">
      <c r="B65" s="86">
        <v>12100000</v>
      </c>
      <c r="C65" s="67" t="s">
        <v>101</v>
      </c>
      <c r="D65" s="134">
        <v>43525</v>
      </c>
      <c r="E65" s="132" t="s">
        <v>34</v>
      </c>
      <c r="F65" s="132" t="s">
        <v>43</v>
      </c>
      <c r="G65" s="132" t="s">
        <v>54</v>
      </c>
      <c r="H65" s="363">
        <v>201000000</v>
      </c>
      <c r="I65" s="363">
        <f t="shared" si="0"/>
        <v>201000000</v>
      </c>
      <c r="J65" s="132" t="s">
        <v>55</v>
      </c>
      <c r="K65" s="132" t="str">
        <f t="shared" si="1"/>
        <v>No</v>
      </c>
      <c r="L65" s="132" t="s">
        <v>345</v>
      </c>
    </row>
    <row r="66" spans="2:12" ht="89.25" customHeight="1">
      <c r="B66" s="86">
        <v>81100000</v>
      </c>
      <c r="C66" s="67" t="s">
        <v>102</v>
      </c>
      <c r="D66" s="134">
        <v>43525</v>
      </c>
      <c r="E66" s="132" t="s">
        <v>36</v>
      </c>
      <c r="F66" s="132" t="s">
        <v>43</v>
      </c>
      <c r="G66" s="132" t="s">
        <v>54</v>
      </c>
      <c r="H66" s="363">
        <v>200000000</v>
      </c>
      <c r="I66" s="363">
        <f t="shared" si="0"/>
        <v>200000000</v>
      </c>
      <c r="J66" s="132" t="s">
        <v>55</v>
      </c>
      <c r="K66" s="132" t="str">
        <f t="shared" si="1"/>
        <v>No</v>
      </c>
      <c r="L66" s="132" t="s">
        <v>345</v>
      </c>
    </row>
    <row r="67" spans="2:12" ht="96.75" customHeight="1">
      <c r="B67" s="86">
        <v>81100000</v>
      </c>
      <c r="C67" s="67" t="s">
        <v>103</v>
      </c>
      <c r="D67" s="134">
        <v>43525</v>
      </c>
      <c r="E67" s="132" t="s">
        <v>36</v>
      </c>
      <c r="F67" s="132" t="s">
        <v>104</v>
      </c>
      <c r="G67" s="132" t="s">
        <v>54</v>
      </c>
      <c r="H67" s="363">
        <v>23000000</v>
      </c>
      <c r="I67" s="363">
        <f t="shared" si="0"/>
        <v>23000000</v>
      </c>
      <c r="J67" s="132" t="s">
        <v>55</v>
      </c>
      <c r="K67" s="132" t="str">
        <f t="shared" si="1"/>
        <v>No</v>
      </c>
      <c r="L67" s="132" t="s">
        <v>345</v>
      </c>
    </row>
    <row r="68" spans="2:12" ht="85.5" customHeight="1">
      <c r="B68" s="86">
        <v>86101700</v>
      </c>
      <c r="C68" s="67" t="s">
        <v>105</v>
      </c>
      <c r="D68" s="134">
        <v>43556</v>
      </c>
      <c r="E68" s="132" t="s">
        <v>97</v>
      </c>
      <c r="F68" s="132" t="s">
        <v>43</v>
      </c>
      <c r="G68" s="132" t="s">
        <v>54</v>
      </c>
      <c r="H68" s="363">
        <v>26000000</v>
      </c>
      <c r="I68" s="363">
        <f aca="true" t="shared" si="2" ref="I68:I93">H68</f>
        <v>26000000</v>
      </c>
      <c r="J68" s="132" t="s">
        <v>55</v>
      </c>
      <c r="K68" s="132" t="str">
        <f aca="true" t="shared" si="3" ref="K68:K93">J68</f>
        <v>No</v>
      </c>
      <c r="L68" s="132" t="s">
        <v>345</v>
      </c>
    </row>
    <row r="69" spans="2:12" ht="89.25" customHeight="1">
      <c r="B69" s="86">
        <v>42170000</v>
      </c>
      <c r="C69" s="368" t="s">
        <v>106</v>
      </c>
      <c r="D69" s="134">
        <v>43525</v>
      </c>
      <c r="E69" s="132" t="s">
        <v>34</v>
      </c>
      <c r="F69" s="132" t="s">
        <v>43</v>
      </c>
      <c r="G69" s="132" t="s">
        <v>54</v>
      </c>
      <c r="H69" s="363">
        <v>200000000</v>
      </c>
      <c r="I69" s="363">
        <f t="shared" si="2"/>
        <v>200000000</v>
      </c>
      <c r="J69" s="132" t="s">
        <v>55</v>
      </c>
      <c r="K69" s="132" t="str">
        <f t="shared" si="3"/>
        <v>No</v>
      </c>
      <c r="L69" s="132" t="s">
        <v>345</v>
      </c>
    </row>
    <row r="70" spans="2:12" ht="89.25" customHeight="1">
      <c r="B70" s="86">
        <v>60120000</v>
      </c>
      <c r="C70" s="67" t="s">
        <v>195</v>
      </c>
      <c r="D70" s="134">
        <v>43497</v>
      </c>
      <c r="E70" s="132" t="s">
        <v>38</v>
      </c>
      <c r="F70" s="132" t="s">
        <v>143</v>
      </c>
      <c r="G70" s="132" t="s">
        <v>54</v>
      </c>
      <c r="H70" s="363">
        <v>50000000</v>
      </c>
      <c r="I70" s="363">
        <f t="shared" si="2"/>
        <v>50000000</v>
      </c>
      <c r="J70" s="132" t="s">
        <v>55</v>
      </c>
      <c r="K70" s="132" t="str">
        <f t="shared" si="3"/>
        <v>No</v>
      </c>
      <c r="L70" s="132" t="s">
        <v>345</v>
      </c>
    </row>
    <row r="71" spans="2:12" ht="89.25" customHeight="1">
      <c r="B71" s="86">
        <v>77100000</v>
      </c>
      <c r="C71" s="67" t="s">
        <v>107</v>
      </c>
      <c r="D71" s="134">
        <v>43497</v>
      </c>
      <c r="E71" s="132"/>
      <c r="F71" s="132" t="s">
        <v>47</v>
      </c>
      <c r="G71" s="132" t="s">
        <v>54</v>
      </c>
      <c r="H71" s="363">
        <v>45149</v>
      </c>
      <c r="I71" s="363">
        <f t="shared" si="2"/>
        <v>45149</v>
      </c>
      <c r="J71" s="132" t="s">
        <v>55</v>
      </c>
      <c r="K71" s="132" t="str">
        <f t="shared" si="3"/>
        <v>No</v>
      </c>
      <c r="L71" s="132" t="s">
        <v>345</v>
      </c>
    </row>
    <row r="72" spans="2:12" ht="87" customHeight="1">
      <c r="B72" s="86">
        <v>25101503</v>
      </c>
      <c r="C72" s="88" t="s">
        <v>300</v>
      </c>
      <c r="D72" s="134">
        <v>43497</v>
      </c>
      <c r="E72" s="132" t="s">
        <v>33</v>
      </c>
      <c r="F72" s="132" t="s">
        <v>202</v>
      </c>
      <c r="G72" s="132" t="s">
        <v>54</v>
      </c>
      <c r="H72" s="363">
        <v>200000000</v>
      </c>
      <c r="I72" s="363">
        <f>+H72</f>
        <v>200000000</v>
      </c>
      <c r="J72" s="132" t="s">
        <v>55</v>
      </c>
      <c r="K72" s="132" t="str">
        <f t="shared" si="3"/>
        <v>No</v>
      </c>
      <c r="L72" s="132" t="s">
        <v>345</v>
      </c>
    </row>
    <row r="73" spans="2:12" ht="89.25" customHeight="1">
      <c r="B73" s="86">
        <v>77100000</v>
      </c>
      <c r="C73" s="77" t="s">
        <v>108</v>
      </c>
      <c r="D73" s="134">
        <v>43497</v>
      </c>
      <c r="E73" s="132" t="s">
        <v>37</v>
      </c>
      <c r="F73" s="132" t="s">
        <v>47</v>
      </c>
      <c r="G73" s="132" t="s">
        <v>54</v>
      </c>
      <c r="H73" s="363">
        <v>70000000</v>
      </c>
      <c r="I73" s="363">
        <f t="shared" si="2"/>
        <v>70000000</v>
      </c>
      <c r="J73" s="132" t="s">
        <v>55</v>
      </c>
      <c r="K73" s="132" t="str">
        <f t="shared" si="3"/>
        <v>No</v>
      </c>
      <c r="L73" s="132" t="s">
        <v>345</v>
      </c>
    </row>
    <row r="74" spans="2:12" ht="96" customHeight="1">
      <c r="B74" s="86">
        <v>70170000</v>
      </c>
      <c r="C74" s="77" t="s">
        <v>148</v>
      </c>
      <c r="D74" s="134">
        <v>43497</v>
      </c>
      <c r="E74" s="132" t="s">
        <v>36</v>
      </c>
      <c r="F74" s="132" t="s">
        <v>47</v>
      </c>
      <c r="G74" s="132" t="s">
        <v>54</v>
      </c>
      <c r="H74" s="363">
        <v>10000000</v>
      </c>
      <c r="I74" s="363">
        <f t="shared" si="2"/>
        <v>10000000</v>
      </c>
      <c r="J74" s="132" t="s">
        <v>55</v>
      </c>
      <c r="K74" s="132" t="str">
        <f t="shared" si="3"/>
        <v>No</v>
      </c>
      <c r="L74" s="132" t="s">
        <v>345</v>
      </c>
    </row>
    <row r="75" spans="2:12" ht="138" customHeight="1">
      <c r="B75" s="131">
        <v>77100000</v>
      </c>
      <c r="C75" s="77" t="s">
        <v>109</v>
      </c>
      <c r="D75" s="134">
        <v>43497</v>
      </c>
      <c r="E75" s="132" t="s">
        <v>97</v>
      </c>
      <c r="F75" s="132" t="s">
        <v>47</v>
      </c>
      <c r="G75" s="132" t="s">
        <v>54</v>
      </c>
      <c r="H75" s="1">
        <v>150000000</v>
      </c>
      <c r="I75" s="363">
        <f t="shared" si="2"/>
        <v>150000000</v>
      </c>
      <c r="J75" s="132" t="s">
        <v>55</v>
      </c>
      <c r="K75" s="132" t="str">
        <f t="shared" si="3"/>
        <v>No</v>
      </c>
      <c r="L75" s="367" t="s">
        <v>345</v>
      </c>
    </row>
    <row r="76" spans="2:12" ht="83.25" customHeight="1">
      <c r="B76" s="131">
        <v>77100000</v>
      </c>
      <c r="C76" s="77" t="s">
        <v>110</v>
      </c>
      <c r="D76" s="134">
        <v>43497</v>
      </c>
      <c r="E76" s="132" t="s">
        <v>35</v>
      </c>
      <c r="F76" s="132" t="s">
        <v>47</v>
      </c>
      <c r="G76" s="132" t="s">
        <v>54</v>
      </c>
      <c r="H76" s="1">
        <v>50000000</v>
      </c>
      <c r="I76" s="363">
        <f t="shared" si="2"/>
        <v>50000000</v>
      </c>
      <c r="J76" s="132" t="s">
        <v>55</v>
      </c>
      <c r="K76" s="132" t="str">
        <f t="shared" si="3"/>
        <v>No</v>
      </c>
      <c r="L76" s="367" t="s">
        <v>345</v>
      </c>
    </row>
    <row r="77" spans="2:12" ht="90" customHeight="1">
      <c r="B77" s="131">
        <v>70170000</v>
      </c>
      <c r="C77" s="23" t="s">
        <v>111</v>
      </c>
      <c r="D77" s="134">
        <v>43497</v>
      </c>
      <c r="E77" s="132" t="s">
        <v>44</v>
      </c>
      <c r="F77" s="132" t="s">
        <v>47</v>
      </c>
      <c r="G77" s="132" t="s">
        <v>54</v>
      </c>
      <c r="H77" s="1">
        <v>50000000</v>
      </c>
      <c r="I77" s="363">
        <f t="shared" si="2"/>
        <v>50000000</v>
      </c>
      <c r="J77" s="132" t="s">
        <v>55</v>
      </c>
      <c r="K77" s="132" t="str">
        <f t="shared" si="3"/>
        <v>No</v>
      </c>
      <c r="L77" s="367" t="s">
        <v>345</v>
      </c>
    </row>
    <row r="78" spans="2:12" ht="86.25" customHeight="1">
      <c r="B78" s="131">
        <v>70170000</v>
      </c>
      <c r="C78" s="77" t="s">
        <v>191</v>
      </c>
      <c r="D78" s="134">
        <v>43497</v>
      </c>
      <c r="E78" s="132" t="s">
        <v>46</v>
      </c>
      <c r="F78" s="132" t="s">
        <v>47</v>
      </c>
      <c r="G78" s="132" t="s">
        <v>54</v>
      </c>
      <c r="H78" s="1">
        <v>210000000</v>
      </c>
      <c r="I78" s="363">
        <f t="shared" si="2"/>
        <v>210000000</v>
      </c>
      <c r="J78" s="132" t="s">
        <v>55</v>
      </c>
      <c r="K78" s="132" t="str">
        <f t="shared" si="3"/>
        <v>No</v>
      </c>
      <c r="L78" s="367" t="s">
        <v>345</v>
      </c>
    </row>
    <row r="79" spans="2:12" ht="90.75" customHeight="1">
      <c r="B79" s="131">
        <v>77100000</v>
      </c>
      <c r="C79" s="77" t="s">
        <v>112</v>
      </c>
      <c r="D79" s="134">
        <v>43497</v>
      </c>
      <c r="E79" s="132" t="s">
        <v>45</v>
      </c>
      <c r="F79" s="132" t="s">
        <v>47</v>
      </c>
      <c r="G79" s="132" t="s">
        <v>54</v>
      </c>
      <c r="H79" s="1">
        <f>170000000-15000000</f>
        <v>155000000</v>
      </c>
      <c r="I79" s="363">
        <f t="shared" si="2"/>
        <v>155000000</v>
      </c>
      <c r="J79" s="132" t="s">
        <v>55</v>
      </c>
      <c r="K79" s="132" t="str">
        <f t="shared" si="3"/>
        <v>No</v>
      </c>
      <c r="L79" s="132" t="s">
        <v>345</v>
      </c>
    </row>
    <row r="80" spans="2:12" ht="90.75" customHeight="1">
      <c r="B80" s="131">
        <v>77100000</v>
      </c>
      <c r="C80" s="77" t="s">
        <v>181</v>
      </c>
      <c r="D80" s="134">
        <v>43497</v>
      </c>
      <c r="E80" s="132" t="s">
        <v>45</v>
      </c>
      <c r="F80" s="132" t="s">
        <v>153</v>
      </c>
      <c r="G80" s="132" t="s">
        <v>54</v>
      </c>
      <c r="H80" s="1">
        <v>200000000</v>
      </c>
      <c r="I80" s="363">
        <f t="shared" si="2"/>
        <v>200000000</v>
      </c>
      <c r="J80" s="132" t="s">
        <v>55</v>
      </c>
      <c r="K80" s="132" t="str">
        <f t="shared" si="3"/>
        <v>No</v>
      </c>
      <c r="L80" s="132" t="s">
        <v>345</v>
      </c>
    </row>
    <row r="81" spans="2:12" ht="93.75" customHeight="1">
      <c r="B81" s="131">
        <v>86100000</v>
      </c>
      <c r="C81" s="77" t="s">
        <v>113</v>
      </c>
      <c r="D81" s="134">
        <v>43497</v>
      </c>
      <c r="E81" s="132" t="s">
        <v>34</v>
      </c>
      <c r="F81" s="132" t="s">
        <v>47</v>
      </c>
      <c r="G81" s="132" t="s">
        <v>54</v>
      </c>
      <c r="H81" s="1">
        <v>90000000</v>
      </c>
      <c r="I81" s="363">
        <f t="shared" si="2"/>
        <v>90000000</v>
      </c>
      <c r="J81" s="132" t="s">
        <v>55</v>
      </c>
      <c r="K81" s="132" t="str">
        <f t="shared" si="3"/>
        <v>No</v>
      </c>
      <c r="L81" s="367" t="s">
        <v>345</v>
      </c>
    </row>
    <row r="82" spans="2:12" ht="93" customHeight="1">
      <c r="B82" s="131">
        <v>77100000</v>
      </c>
      <c r="C82" s="77" t="s">
        <v>114</v>
      </c>
      <c r="D82" s="134">
        <v>43497</v>
      </c>
      <c r="E82" s="132" t="s">
        <v>34</v>
      </c>
      <c r="F82" s="132" t="s">
        <v>47</v>
      </c>
      <c r="G82" s="132" t="s">
        <v>54</v>
      </c>
      <c r="H82" s="1">
        <v>20000000</v>
      </c>
      <c r="I82" s="363">
        <f t="shared" si="2"/>
        <v>20000000</v>
      </c>
      <c r="J82" s="132" t="s">
        <v>55</v>
      </c>
      <c r="K82" s="132" t="str">
        <f t="shared" si="3"/>
        <v>No</v>
      </c>
      <c r="L82" s="367" t="s">
        <v>345</v>
      </c>
    </row>
    <row r="83" spans="2:12" ht="89.25" customHeight="1">
      <c r="B83" s="131">
        <v>77100000</v>
      </c>
      <c r="C83" s="77" t="s">
        <v>117</v>
      </c>
      <c r="D83" s="134">
        <v>43497</v>
      </c>
      <c r="E83" s="1" t="s">
        <v>34</v>
      </c>
      <c r="F83" s="132" t="s">
        <v>47</v>
      </c>
      <c r="G83" s="132" t="s">
        <v>54</v>
      </c>
      <c r="H83" s="1">
        <v>30000000</v>
      </c>
      <c r="I83" s="363">
        <f t="shared" si="2"/>
        <v>30000000</v>
      </c>
      <c r="J83" s="132" t="s">
        <v>55</v>
      </c>
      <c r="K83" s="132" t="str">
        <f t="shared" si="3"/>
        <v>No</v>
      </c>
      <c r="L83" s="367" t="s">
        <v>345</v>
      </c>
    </row>
    <row r="84" spans="2:12" ht="78.75" customHeight="1">
      <c r="B84" s="131">
        <v>81100000</v>
      </c>
      <c r="C84" s="77" t="s">
        <v>118</v>
      </c>
      <c r="D84" s="134">
        <v>43497</v>
      </c>
      <c r="E84" s="1" t="s">
        <v>44</v>
      </c>
      <c r="F84" s="132" t="s">
        <v>47</v>
      </c>
      <c r="G84" s="132" t="s">
        <v>54</v>
      </c>
      <c r="H84" s="1">
        <v>10000000</v>
      </c>
      <c r="I84" s="363">
        <f t="shared" si="2"/>
        <v>10000000</v>
      </c>
      <c r="J84" s="132" t="s">
        <v>55</v>
      </c>
      <c r="K84" s="132" t="str">
        <f t="shared" si="3"/>
        <v>No</v>
      </c>
      <c r="L84" s="367" t="s">
        <v>345</v>
      </c>
    </row>
    <row r="85" spans="2:12" ht="98.25" customHeight="1">
      <c r="B85" s="131">
        <v>81100000</v>
      </c>
      <c r="C85" s="67" t="s">
        <v>121</v>
      </c>
      <c r="D85" s="134">
        <v>43497</v>
      </c>
      <c r="E85" s="1" t="s">
        <v>45</v>
      </c>
      <c r="F85" s="132" t="s">
        <v>47</v>
      </c>
      <c r="G85" s="132" t="s">
        <v>54</v>
      </c>
      <c r="H85" s="1">
        <v>80000000</v>
      </c>
      <c r="I85" s="363">
        <f t="shared" si="2"/>
        <v>80000000</v>
      </c>
      <c r="J85" s="132" t="s">
        <v>55</v>
      </c>
      <c r="K85" s="132" t="str">
        <f t="shared" si="3"/>
        <v>No</v>
      </c>
      <c r="L85" s="367" t="s">
        <v>345</v>
      </c>
    </row>
    <row r="86" spans="2:12" ht="99" customHeight="1">
      <c r="B86" s="131">
        <v>81100000</v>
      </c>
      <c r="C86" s="67" t="s">
        <v>122</v>
      </c>
      <c r="D86" s="134">
        <v>43497</v>
      </c>
      <c r="E86" s="1" t="s">
        <v>46</v>
      </c>
      <c r="F86" s="132" t="s">
        <v>47</v>
      </c>
      <c r="G86" s="132" t="s">
        <v>54</v>
      </c>
      <c r="H86" s="1">
        <v>140000000</v>
      </c>
      <c r="I86" s="363">
        <f t="shared" si="2"/>
        <v>140000000</v>
      </c>
      <c r="J86" s="132" t="s">
        <v>55</v>
      </c>
      <c r="K86" s="132" t="str">
        <f t="shared" si="3"/>
        <v>No</v>
      </c>
      <c r="L86" s="367" t="s">
        <v>345</v>
      </c>
    </row>
    <row r="87" spans="2:12" ht="99" customHeight="1">
      <c r="B87" s="131">
        <v>77100000</v>
      </c>
      <c r="C87" s="67" t="s">
        <v>123</v>
      </c>
      <c r="D87" s="134">
        <v>43497</v>
      </c>
      <c r="E87" s="1" t="s">
        <v>46</v>
      </c>
      <c r="F87" s="132" t="s">
        <v>47</v>
      </c>
      <c r="G87" s="132" t="s">
        <v>54</v>
      </c>
      <c r="H87" s="1">
        <v>60000000</v>
      </c>
      <c r="I87" s="363">
        <f t="shared" si="2"/>
        <v>60000000</v>
      </c>
      <c r="J87" s="132" t="s">
        <v>55</v>
      </c>
      <c r="K87" s="132" t="str">
        <f t="shared" si="3"/>
        <v>No</v>
      </c>
      <c r="L87" s="367" t="s">
        <v>345</v>
      </c>
    </row>
    <row r="88" spans="2:12" ht="108.75" customHeight="1">
      <c r="B88" s="131">
        <v>77100000</v>
      </c>
      <c r="C88" s="67" t="s">
        <v>124</v>
      </c>
      <c r="D88" s="134">
        <v>43497</v>
      </c>
      <c r="E88" s="1" t="s">
        <v>31</v>
      </c>
      <c r="F88" s="132" t="s">
        <v>47</v>
      </c>
      <c r="G88" s="132" t="s">
        <v>54</v>
      </c>
      <c r="H88" s="1">
        <v>20000000</v>
      </c>
      <c r="I88" s="363">
        <f t="shared" si="2"/>
        <v>20000000</v>
      </c>
      <c r="J88" s="132" t="s">
        <v>55</v>
      </c>
      <c r="K88" s="132" t="str">
        <f t="shared" si="3"/>
        <v>No</v>
      </c>
      <c r="L88" s="367" t="s">
        <v>345</v>
      </c>
    </row>
    <row r="89" spans="2:12" ht="90" customHeight="1">
      <c r="B89" s="131">
        <v>70160000</v>
      </c>
      <c r="C89" s="88" t="s">
        <v>126</v>
      </c>
      <c r="D89" s="134">
        <v>43497</v>
      </c>
      <c r="E89" s="1" t="s">
        <v>46</v>
      </c>
      <c r="F89" s="132" t="s">
        <v>47</v>
      </c>
      <c r="G89" s="132" t="s">
        <v>54</v>
      </c>
      <c r="H89" s="1">
        <v>90000000</v>
      </c>
      <c r="I89" s="363">
        <f t="shared" si="2"/>
        <v>90000000</v>
      </c>
      <c r="J89" s="132" t="s">
        <v>55</v>
      </c>
      <c r="K89" s="132" t="str">
        <f t="shared" si="3"/>
        <v>No</v>
      </c>
      <c r="L89" s="367" t="s">
        <v>345</v>
      </c>
    </row>
    <row r="90" spans="2:12" ht="93" customHeight="1">
      <c r="B90" s="131">
        <v>77100000</v>
      </c>
      <c r="C90" s="67" t="s">
        <v>134</v>
      </c>
      <c r="D90" s="134">
        <v>43497</v>
      </c>
      <c r="E90" s="1" t="s">
        <v>45</v>
      </c>
      <c r="F90" s="132" t="s">
        <v>47</v>
      </c>
      <c r="G90" s="132" t="s">
        <v>54</v>
      </c>
      <c r="H90" s="1">
        <v>20000000</v>
      </c>
      <c r="I90" s="363">
        <f t="shared" si="2"/>
        <v>20000000</v>
      </c>
      <c r="J90" s="132" t="s">
        <v>55</v>
      </c>
      <c r="K90" s="132" t="str">
        <f t="shared" si="3"/>
        <v>No</v>
      </c>
      <c r="L90" s="367" t="s">
        <v>345</v>
      </c>
    </row>
    <row r="91" spans="2:12" ht="96.75" customHeight="1">
      <c r="B91" s="86">
        <v>77100000</v>
      </c>
      <c r="C91" s="67" t="s">
        <v>135</v>
      </c>
      <c r="D91" s="134">
        <v>43497</v>
      </c>
      <c r="E91" s="1" t="s">
        <v>45</v>
      </c>
      <c r="F91" s="132" t="s">
        <v>47</v>
      </c>
      <c r="G91" s="132" t="s">
        <v>54</v>
      </c>
      <c r="H91" s="1">
        <f>150000000+11000000</f>
        <v>161000000</v>
      </c>
      <c r="I91" s="363">
        <f t="shared" si="2"/>
        <v>161000000</v>
      </c>
      <c r="J91" s="132" t="s">
        <v>55</v>
      </c>
      <c r="K91" s="132" t="str">
        <f t="shared" si="3"/>
        <v>No</v>
      </c>
      <c r="L91" s="367" t="s">
        <v>345</v>
      </c>
    </row>
    <row r="92" spans="2:12" ht="103.5" customHeight="1">
      <c r="B92" s="131">
        <v>81100000</v>
      </c>
      <c r="C92" s="88" t="s">
        <v>137</v>
      </c>
      <c r="D92" s="134">
        <v>43497</v>
      </c>
      <c r="E92" s="1" t="s">
        <v>31</v>
      </c>
      <c r="F92" s="132" t="s">
        <v>47</v>
      </c>
      <c r="G92" s="132" t="s">
        <v>54</v>
      </c>
      <c r="H92" s="1">
        <v>40000000</v>
      </c>
      <c r="I92" s="363">
        <f t="shared" si="2"/>
        <v>40000000</v>
      </c>
      <c r="J92" s="132" t="s">
        <v>55</v>
      </c>
      <c r="K92" s="132" t="str">
        <f t="shared" si="3"/>
        <v>No</v>
      </c>
      <c r="L92" s="367" t="s">
        <v>345</v>
      </c>
    </row>
    <row r="93" spans="2:12" ht="95.25" customHeight="1">
      <c r="B93" s="86">
        <v>77100000</v>
      </c>
      <c r="C93" s="88" t="s">
        <v>185</v>
      </c>
      <c r="D93" s="134">
        <v>43497</v>
      </c>
      <c r="E93" s="1" t="s">
        <v>34</v>
      </c>
      <c r="F93" s="132" t="s">
        <v>47</v>
      </c>
      <c r="G93" s="132" t="s">
        <v>54</v>
      </c>
      <c r="H93" s="1">
        <v>160000000</v>
      </c>
      <c r="I93" s="363">
        <f t="shared" si="2"/>
        <v>160000000</v>
      </c>
      <c r="J93" s="132" t="s">
        <v>55</v>
      </c>
      <c r="K93" s="132" t="str">
        <f t="shared" si="3"/>
        <v>No</v>
      </c>
      <c r="L93" s="367" t="s">
        <v>345</v>
      </c>
    </row>
    <row r="94" spans="2:12" ht="69.75" customHeight="1">
      <c r="B94" s="86">
        <v>80000000</v>
      </c>
      <c r="C94" s="23" t="s">
        <v>141</v>
      </c>
      <c r="D94" s="134">
        <v>43119</v>
      </c>
      <c r="E94" s="367" t="s">
        <v>33</v>
      </c>
      <c r="F94" s="1" t="s">
        <v>47</v>
      </c>
      <c r="G94" s="132" t="s">
        <v>54</v>
      </c>
      <c r="H94" s="1">
        <v>160000000</v>
      </c>
      <c r="I94" s="363">
        <f>H94</f>
        <v>160000000</v>
      </c>
      <c r="J94" s="132" t="s">
        <v>55</v>
      </c>
      <c r="K94" s="132" t="str">
        <f>J94</f>
        <v>No</v>
      </c>
      <c r="L94" s="367" t="s">
        <v>345</v>
      </c>
    </row>
    <row r="95" spans="2:12" ht="64.5" customHeight="1">
      <c r="B95" s="131">
        <v>24000000</v>
      </c>
      <c r="C95" s="23" t="s">
        <v>142</v>
      </c>
      <c r="D95" s="134">
        <v>43270</v>
      </c>
      <c r="E95" s="367" t="s">
        <v>36</v>
      </c>
      <c r="F95" s="367" t="s">
        <v>140</v>
      </c>
      <c r="G95" s="132" t="s">
        <v>54</v>
      </c>
      <c r="H95" s="1">
        <v>3000000</v>
      </c>
      <c r="I95" s="363">
        <f>+H95</f>
        <v>3000000</v>
      </c>
      <c r="J95" s="132" t="s">
        <v>55</v>
      </c>
      <c r="K95" s="132" t="str">
        <f>J95</f>
        <v>No</v>
      </c>
      <c r="L95" s="367" t="s">
        <v>345</v>
      </c>
    </row>
    <row r="96" spans="2:12" ht="63.75">
      <c r="B96" s="131">
        <v>72151600</v>
      </c>
      <c r="C96" s="25" t="s">
        <v>196</v>
      </c>
      <c r="D96" s="134">
        <v>43119</v>
      </c>
      <c r="E96" s="367" t="s">
        <v>45</v>
      </c>
      <c r="F96" s="367" t="s">
        <v>143</v>
      </c>
      <c r="G96" s="132" t="s">
        <v>54</v>
      </c>
      <c r="H96" s="1">
        <v>9000000</v>
      </c>
      <c r="I96" s="363">
        <f>H96</f>
        <v>9000000</v>
      </c>
      <c r="J96" s="132" t="s">
        <v>55</v>
      </c>
      <c r="K96" s="132" t="str">
        <f>J96</f>
        <v>No</v>
      </c>
      <c r="L96" s="367" t="s">
        <v>345</v>
      </c>
    </row>
    <row r="97" spans="2:12" ht="47.25" customHeight="1">
      <c r="B97" s="369">
        <v>43230000</v>
      </c>
      <c r="C97" s="23" t="s">
        <v>200</v>
      </c>
      <c r="D97" s="134">
        <v>43367</v>
      </c>
      <c r="E97" s="367" t="s">
        <v>34</v>
      </c>
      <c r="F97" s="367" t="s">
        <v>143</v>
      </c>
      <c r="G97" s="132" t="s">
        <v>54</v>
      </c>
      <c r="H97" s="1">
        <v>50000000</v>
      </c>
      <c r="I97" s="363">
        <f aca="true" t="shared" si="4" ref="I97:I163">H97</f>
        <v>50000000</v>
      </c>
      <c r="J97" s="132" t="s">
        <v>55</v>
      </c>
      <c r="K97" s="132" t="str">
        <f aca="true" t="shared" si="5" ref="K97:K163">J97</f>
        <v>No</v>
      </c>
      <c r="L97" s="367" t="s">
        <v>345</v>
      </c>
    </row>
    <row r="98" spans="2:12" ht="47.25" customHeight="1">
      <c r="B98" s="369">
        <v>121419</v>
      </c>
      <c r="C98" s="23" t="s">
        <v>201</v>
      </c>
      <c r="D98" s="134">
        <v>43497</v>
      </c>
      <c r="E98" s="367"/>
      <c r="F98" s="367" t="s">
        <v>202</v>
      </c>
      <c r="G98" s="132" t="s">
        <v>54</v>
      </c>
      <c r="H98" s="1">
        <v>20000000</v>
      </c>
      <c r="I98" s="363">
        <f t="shared" si="4"/>
        <v>20000000</v>
      </c>
      <c r="J98" s="132" t="s">
        <v>55</v>
      </c>
      <c r="K98" s="132" t="str">
        <f t="shared" si="5"/>
        <v>No</v>
      </c>
      <c r="L98" s="367" t="s">
        <v>345</v>
      </c>
    </row>
    <row r="99" spans="2:12" ht="47.25" customHeight="1">
      <c r="B99" s="369">
        <v>76122003</v>
      </c>
      <c r="C99" s="23" t="s">
        <v>203</v>
      </c>
      <c r="D99" s="134">
        <v>43497</v>
      </c>
      <c r="E99" s="367"/>
      <c r="F99" s="367" t="s">
        <v>204</v>
      </c>
      <c r="G99" s="132" t="s">
        <v>54</v>
      </c>
      <c r="H99" s="1">
        <v>3000000</v>
      </c>
      <c r="I99" s="363">
        <f t="shared" si="4"/>
        <v>3000000</v>
      </c>
      <c r="J99" s="132" t="s">
        <v>55</v>
      </c>
      <c r="K99" s="132" t="str">
        <f t="shared" si="5"/>
        <v>No</v>
      </c>
      <c r="L99" s="367" t="s">
        <v>345</v>
      </c>
    </row>
    <row r="100" spans="2:12" ht="47.25" customHeight="1">
      <c r="B100" s="369">
        <v>82121508</v>
      </c>
      <c r="C100" s="23" t="s">
        <v>205</v>
      </c>
      <c r="D100" s="134">
        <v>43497</v>
      </c>
      <c r="E100" s="367"/>
      <c r="F100" s="367" t="s">
        <v>204</v>
      </c>
      <c r="G100" s="132" t="s">
        <v>54</v>
      </c>
      <c r="H100" s="1">
        <v>1000000</v>
      </c>
      <c r="I100" s="363">
        <f t="shared" si="4"/>
        <v>1000000</v>
      </c>
      <c r="J100" s="132" t="s">
        <v>55</v>
      </c>
      <c r="K100" s="132" t="str">
        <f t="shared" si="5"/>
        <v>No</v>
      </c>
      <c r="L100" s="367" t="s">
        <v>345</v>
      </c>
    </row>
    <row r="101" spans="2:12" ht="47.25" customHeight="1">
      <c r="B101" s="369">
        <v>82000000</v>
      </c>
      <c r="C101" s="23" t="s">
        <v>206</v>
      </c>
      <c r="D101" s="134">
        <v>43497</v>
      </c>
      <c r="E101" s="367"/>
      <c r="F101" s="367" t="s">
        <v>47</v>
      </c>
      <c r="G101" s="132" t="s">
        <v>54</v>
      </c>
      <c r="H101" s="1">
        <v>23000000</v>
      </c>
      <c r="I101" s="363">
        <f t="shared" si="4"/>
        <v>23000000</v>
      </c>
      <c r="J101" s="132" t="s">
        <v>55</v>
      </c>
      <c r="K101" s="132" t="str">
        <f t="shared" si="5"/>
        <v>No</v>
      </c>
      <c r="L101" s="367" t="s">
        <v>345</v>
      </c>
    </row>
    <row r="102" spans="2:12" ht="47.25" customHeight="1">
      <c r="B102" s="369">
        <v>82000000</v>
      </c>
      <c r="C102" s="23" t="s">
        <v>207</v>
      </c>
      <c r="D102" s="134">
        <v>43497</v>
      </c>
      <c r="E102" s="367"/>
      <c r="F102" s="367" t="s">
        <v>47</v>
      </c>
      <c r="G102" s="132" t="s">
        <v>54</v>
      </c>
      <c r="H102" s="1">
        <v>3000000</v>
      </c>
      <c r="I102" s="363">
        <f t="shared" si="4"/>
        <v>3000000</v>
      </c>
      <c r="J102" s="132" t="s">
        <v>55</v>
      </c>
      <c r="K102" s="132" t="str">
        <f t="shared" si="5"/>
        <v>No</v>
      </c>
      <c r="L102" s="367" t="s">
        <v>345</v>
      </c>
    </row>
    <row r="103" spans="2:12" ht="47.25" customHeight="1">
      <c r="B103" s="369">
        <v>41114301</v>
      </c>
      <c r="C103" s="23" t="s">
        <v>208</v>
      </c>
      <c r="D103" s="134">
        <v>43497</v>
      </c>
      <c r="E103" s="367"/>
      <c r="F103" s="367" t="s">
        <v>202</v>
      </c>
      <c r="G103" s="132" t="s">
        <v>54</v>
      </c>
      <c r="H103" s="1">
        <v>258500000</v>
      </c>
      <c r="I103" s="363">
        <f t="shared" si="4"/>
        <v>258500000</v>
      </c>
      <c r="J103" s="132" t="s">
        <v>55</v>
      </c>
      <c r="K103" s="132" t="str">
        <f t="shared" si="5"/>
        <v>No</v>
      </c>
      <c r="L103" s="367" t="s">
        <v>345</v>
      </c>
    </row>
    <row r="104" spans="2:12" ht="47.25" customHeight="1">
      <c r="B104" s="369">
        <v>43231512</v>
      </c>
      <c r="C104" s="23" t="s">
        <v>209</v>
      </c>
      <c r="D104" s="134">
        <v>43497</v>
      </c>
      <c r="E104" s="367"/>
      <c r="F104" s="367" t="s">
        <v>187</v>
      </c>
      <c r="G104" s="132" t="s">
        <v>54</v>
      </c>
      <c r="H104" s="1">
        <f>228000000-48000000</f>
        <v>180000000</v>
      </c>
      <c r="I104" s="363">
        <f t="shared" si="4"/>
        <v>180000000</v>
      </c>
      <c r="J104" s="132" t="s">
        <v>55</v>
      </c>
      <c r="K104" s="132" t="str">
        <f t="shared" si="5"/>
        <v>No</v>
      </c>
      <c r="L104" s="367" t="s">
        <v>345</v>
      </c>
    </row>
    <row r="105" spans="2:12" ht="47.25" customHeight="1">
      <c r="B105" s="369">
        <v>43231512</v>
      </c>
      <c r="C105" s="23" t="s">
        <v>211</v>
      </c>
      <c r="D105" s="134">
        <v>43497</v>
      </c>
      <c r="E105" s="367"/>
      <c r="F105" s="367"/>
      <c r="G105" s="132" t="s">
        <v>54</v>
      </c>
      <c r="H105" s="1">
        <v>22000000</v>
      </c>
      <c r="I105" s="363">
        <f>H105</f>
        <v>22000000</v>
      </c>
      <c r="J105" s="132" t="s">
        <v>55</v>
      </c>
      <c r="K105" s="132" t="str">
        <f>J105</f>
        <v>No</v>
      </c>
      <c r="L105" s="367" t="s">
        <v>345</v>
      </c>
    </row>
    <row r="106" spans="2:12" ht="47.25" customHeight="1">
      <c r="B106" s="369">
        <v>41114301</v>
      </c>
      <c r="C106" s="23" t="s">
        <v>212</v>
      </c>
      <c r="D106" s="134">
        <v>43497</v>
      </c>
      <c r="E106" s="367"/>
      <c r="F106" s="367" t="s">
        <v>202</v>
      </c>
      <c r="G106" s="132" t="s">
        <v>54</v>
      </c>
      <c r="H106" s="1">
        <v>26000000</v>
      </c>
      <c r="I106" s="363">
        <f>H106</f>
        <v>26000000</v>
      </c>
      <c r="J106" s="132" t="s">
        <v>55</v>
      </c>
      <c r="K106" s="132" t="str">
        <f>J106</f>
        <v>No</v>
      </c>
      <c r="L106" s="367" t="s">
        <v>345</v>
      </c>
    </row>
    <row r="107" spans="2:12" ht="47.25" customHeight="1">
      <c r="B107" s="131">
        <v>80000000</v>
      </c>
      <c r="C107" s="23" t="s">
        <v>215</v>
      </c>
      <c r="D107" s="134">
        <v>43276</v>
      </c>
      <c r="E107" s="367" t="s">
        <v>34</v>
      </c>
      <c r="F107" s="367" t="s">
        <v>43</v>
      </c>
      <c r="G107" s="132" t="s">
        <v>54</v>
      </c>
      <c r="H107" s="1">
        <v>130000000</v>
      </c>
      <c r="I107" s="363">
        <f t="shared" si="4"/>
        <v>130000000</v>
      </c>
      <c r="J107" s="132" t="s">
        <v>55</v>
      </c>
      <c r="K107" s="132" t="str">
        <f t="shared" si="5"/>
        <v>No</v>
      </c>
      <c r="L107" s="367" t="s">
        <v>345</v>
      </c>
    </row>
    <row r="108" spans="2:12" ht="47.25" customHeight="1">
      <c r="B108" s="131">
        <v>70170000</v>
      </c>
      <c r="C108" s="23" t="s">
        <v>217</v>
      </c>
      <c r="D108" s="134">
        <v>43277</v>
      </c>
      <c r="E108" s="367" t="s">
        <v>34</v>
      </c>
      <c r="F108" s="367" t="s">
        <v>43</v>
      </c>
      <c r="G108" s="132" t="s">
        <v>54</v>
      </c>
      <c r="H108" s="1">
        <v>75000000</v>
      </c>
      <c r="I108" s="363">
        <f t="shared" si="4"/>
        <v>75000000</v>
      </c>
      <c r="J108" s="132" t="s">
        <v>55</v>
      </c>
      <c r="K108" s="132" t="str">
        <f t="shared" si="5"/>
        <v>No</v>
      </c>
      <c r="L108" s="367" t="s">
        <v>345</v>
      </c>
    </row>
    <row r="109" spans="2:12" ht="47.25" customHeight="1">
      <c r="B109" s="131">
        <v>82000000</v>
      </c>
      <c r="C109" s="23" t="s">
        <v>218</v>
      </c>
      <c r="D109" s="134">
        <v>43279</v>
      </c>
      <c r="E109" s="367" t="s">
        <v>36</v>
      </c>
      <c r="F109" s="367" t="s">
        <v>140</v>
      </c>
      <c r="G109" s="132" t="s">
        <v>54</v>
      </c>
      <c r="H109" s="1">
        <v>40000000</v>
      </c>
      <c r="I109" s="363">
        <f t="shared" si="4"/>
        <v>40000000</v>
      </c>
      <c r="J109" s="132" t="s">
        <v>55</v>
      </c>
      <c r="K109" s="132" t="str">
        <f t="shared" si="5"/>
        <v>No</v>
      </c>
      <c r="L109" s="367" t="s">
        <v>345</v>
      </c>
    </row>
    <row r="110" spans="2:12" ht="47.25" customHeight="1">
      <c r="B110" s="364">
        <v>56100000</v>
      </c>
      <c r="C110" s="23" t="s">
        <v>219</v>
      </c>
      <c r="D110" s="134">
        <v>43346</v>
      </c>
      <c r="E110" s="367" t="s">
        <v>34</v>
      </c>
      <c r="F110" s="1" t="s">
        <v>187</v>
      </c>
      <c r="G110" s="132" t="s">
        <v>54</v>
      </c>
      <c r="H110" s="1">
        <v>150000000</v>
      </c>
      <c r="I110" s="363">
        <f t="shared" si="4"/>
        <v>150000000</v>
      </c>
      <c r="J110" s="132" t="s">
        <v>55</v>
      </c>
      <c r="K110" s="132" t="str">
        <f t="shared" si="5"/>
        <v>No</v>
      </c>
      <c r="L110" s="1" t="s">
        <v>345</v>
      </c>
    </row>
    <row r="111" spans="2:12" ht="47.25" customHeight="1">
      <c r="B111" s="364">
        <v>52141500</v>
      </c>
      <c r="C111" s="67" t="s">
        <v>220</v>
      </c>
      <c r="D111" s="134">
        <v>43497</v>
      </c>
      <c r="E111" s="367" t="s">
        <v>37</v>
      </c>
      <c r="F111" s="1" t="s">
        <v>143</v>
      </c>
      <c r="G111" s="132" t="s">
        <v>54</v>
      </c>
      <c r="H111" s="1">
        <v>12000000</v>
      </c>
      <c r="I111" s="363">
        <f t="shared" si="4"/>
        <v>12000000</v>
      </c>
      <c r="J111" s="132" t="s">
        <v>55</v>
      </c>
      <c r="K111" s="132" t="str">
        <f t="shared" si="5"/>
        <v>No</v>
      </c>
      <c r="L111" s="1" t="s">
        <v>345</v>
      </c>
    </row>
    <row r="112" spans="2:12" ht="47.25" customHeight="1">
      <c r="B112" s="86">
        <v>92120000</v>
      </c>
      <c r="C112" s="67" t="s">
        <v>221</v>
      </c>
      <c r="D112" s="134">
        <v>43115</v>
      </c>
      <c r="E112" s="367" t="s">
        <v>45</v>
      </c>
      <c r="F112" s="1" t="s">
        <v>47</v>
      </c>
      <c r="G112" s="132" t="s">
        <v>54</v>
      </c>
      <c r="H112" s="1">
        <v>152000000</v>
      </c>
      <c r="I112" s="363">
        <f t="shared" si="4"/>
        <v>152000000</v>
      </c>
      <c r="J112" s="132" t="s">
        <v>55</v>
      </c>
      <c r="K112" s="132" t="str">
        <f t="shared" si="5"/>
        <v>No</v>
      </c>
      <c r="L112" s="1" t="s">
        <v>345</v>
      </c>
    </row>
    <row r="113" spans="2:12" ht="47.25" customHeight="1">
      <c r="B113" s="364">
        <v>72100000</v>
      </c>
      <c r="C113" s="23" t="s">
        <v>223</v>
      </c>
      <c r="D113" s="134">
        <v>43356</v>
      </c>
      <c r="E113" s="367" t="s">
        <v>34</v>
      </c>
      <c r="F113" s="1" t="s">
        <v>143</v>
      </c>
      <c r="G113" s="132" t="s">
        <v>54</v>
      </c>
      <c r="H113" s="1">
        <v>5000000</v>
      </c>
      <c r="I113" s="363">
        <f t="shared" si="4"/>
        <v>5000000</v>
      </c>
      <c r="J113" s="132" t="s">
        <v>55</v>
      </c>
      <c r="K113" s="132" t="str">
        <f t="shared" si="5"/>
        <v>No</v>
      </c>
      <c r="L113" s="1" t="s">
        <v>345</v>
      </c>
    </row>
    <row r="114" spans="2:12" ht="47.25" customHeight="1">
      <c r="B114" s="364">
        <v>72154100</v>
      </c>
      <c r="C114" s="25" t="s">
        <v>224</v>
      </c>
      <c r="D114" s="134">
        <v>43497</v>
      </c>
      <c r="E114" s="1" t="s">
        <v>46</v>
      </c>
      <c r="F114" s="1" t="s">
        <v>144</v>
      </c>
      <c r="G114" s="132" t="s">
        <v>54</v>
      </c>
      <c r="H114" s="1">
        <v>120000000</v>
      </c>
      <c r="I114" s="363">
        <f t="shared" si="4"/>
        <v>120000000</v>
      </c>
      <c r="J114" s="132" t="s">
        <v>55</v>
      </c>
      <c r="K114" s="132" t="str">
        <f t="shared" si="5"/>
        <v>No</v>
      </c>
      <c r="L114" s="1" t="s">
        <v>345</v>
      </c>
    </row>
    <row r="115" spans="2:12" ht="47.25" customHeight="1">
      <c r="B115" s="131">
        <v>80000000</v>
      </c>
      <c r="C115" s="23" t="s">
        <v>225</v>
      </c>
      <c r="D115" s="134">
        <v>43125</v>
      </c>
      <c r="E115" s="1" t="s">
        <v>45</v>
      </c>
      <c r="F115" s="1" t="s">
        <v>143</v>
      </c>
      <c r="G115" s="132" t="s">
        <v>54</v>
      </c>
      <c r="H115" s="1">
        <v>5000000</v>
      </c>
      <c r="I115" s="363">
        <f t="shared" si="4"/>
        <v>5000000</v>
      </c>
      <c r="J115" s="132" t="s">
        <v>55</v>
      </c>
      <c r="K115" s="132" t="str">
        <f t="shared" si="5"/>
        <v>No</v>
      </c>
      <c r="L115" s="1" t="s">
        <v>345</v>
      </c>
    </row>
    <row r="116" spans="2:12" ht="47.25" customHeight="1">
      <c r="B116" s="131">
        <v>78181507</v>
      </c>
      <c r="C116" s="23" t="s">
        <v>226</v>
      </c>
      <c r="D116" s="134">
        <v>43126</v>
      </c>
      <c r="E116" s="367" t="s">
        <v>38</v>
      </c>
      <c r="F116" s="1" t="s">
        <v>143</v>
      </c>
      <c r="G116" s="132" t="s">
        <v>54</v>
      </c>
      <c r="H116" s="1">
        <v>5000000</v>
      </c>
      <c r="I116" s="363">
        <f t="shared" si="4"/>
        <v>5000000</v>
      </c>
      <c r="J116" s="132" t="s">
        <v>55</v>
      </c>
      <c r="K116" s="132" t="str">
        <f t="shared" si="5"/>
        <v>No</v>
      </c>
      <c r="L116" s="1" t="s">
        <v>345</v>
      </c>
    </row>
    <row r="117" spans="2:12" ht="47.25" customHeight="1">
      <c r="B117" s="131">
        <v>72102103</v>
      </c>
      <c r="C117" s="23" t="s">
        <v>227</v>
      </c>
      <c r="D117" s="134">
        <v>43304</v>
      </c>
      <c r="E117" s="367" t="s">
        <v>46</v>
      </c>
      <c r="F117" s="1" t="s">
        <v>143</v>
      </c>
      <c r="G117" s="132" t="s">
        <v>54</v>
      </c>
      <c r="H117" s="1">
        <v>4700000</v>
      </c>
      <c r="I117" s="363">
        <f t="shared" si="4"/>
        <v>4700000</v>
      </c>
      <c r="J117" s="132" t="s">
        <v>55</v>
      </c>
      <c r="K117" s="132" t="str">
        <f t="shared" si="5"/>
        <v>No</v>
      </c>
      <c r="L117" s="1" t="s">
        <v>345</v>
      </c>
    </row>
    <row r="118" spans="2:12" ht="47.25" customHeight="1">
      <c r="B118" s="131">
        <v>77100000</v>
      </c>
      <c r="C118" s="23" t="s">
        <v>228</v>
      </c>
      <c r="D118" s="134">
        <v>43497</v>
      </c>
      <c r="E118" s="367" t="s">
        <v>45</v>
      </c>
      <c r="F118" s="1" t="s">
        <v>143</v>
      </c>
      <c r="G118" s="132" t="s">
        <v>54</v>
      </c>
      <c r="H118" s="1">
        <f>30000000+10293000</f>
        <v>40293000</v>
      </c>
      <c r="I118" s="363">
        <f t="shared" si="4"/>
        <v>40293000</v>
      </c>
      <c r="J118" s="132" t="s">
        <v>55</v>
      </c>
      <c r="K118" s="132" t="str">
        <f t="shared" si="5"/>
        <v>No</v>
      </c>
      <c r="L118" s="1" t="s">
        <v>345</v>
      </c>
    </row>
    <row r="119" spans="2:12" ht="47.25" customHeight="1">
      <c r="B119" s="364">
        <v>15100000</v>
      </c>
      <c r="C119" s="23" t="s">
        <v>230</v>
      </c>
      <c r="D119" s="134">
        <v>43116</v>
      </c>
      <c r="E119" s="367" t="s">
        <v>45</v>
      </c>
      <c r="F119" s="1" t="s">
        <v>144</v>
      </c>
      <c r="G119" s="132" t="s">
        <v>54</v>
      </c>
      <c r="H119" s="1">
        <v>70000000</v>
      </c>
      <c r="I119" s="363">
        <f t="shared" si="4"/>
        <v>70000000</v>
      </c>
      <c r="J119" s="132" t="s">
        <v>55</v>
      </c>
      <c r="K119" s="132" t="str">
        <f t="shared" si="5"/>
        <v>No</v>
      </c>
      <c r="L119" s="1" t="s">
        <v>345</v>
      </c>
    </row>
    <row r="120" spans="2:12" ht="47.25" customHeight="1">
      <c r="B120" s="369">
        <v>78180000</v>
      </c>
      <c r="C120" s="23" t="s">
        <v>231</v>
      </c>
      <c r="D120" s="134">
        <v>43321</v>
      </c>
      <c r="E120" s="367" t="s">
        <v>34</v>
      </c>
      <c r="F120" s="1" t="s">
        <v>143</v>
      </c>
      <c r="G120" s="132" t="s">
        <v>54</v>
      </c>
      <c r="H120" s="1">
        <v>2000000</v>
      </c>
      <c r="I120" s="363">
        <f t="shared" si="4"/>
        <v>2000000</v>
      </c>
      <c r="J120" s="132" t="s">
        <v>55</v>
      </c>
      <c r="K120" s="132" t="str">
        <f t="shared" si="5"/>
        <v>No</v>
      </c>
      <c r="L120" s="1" t="s">
        <v>345</v>
      </c>
    </row>
    <row r="121" spans="2:12" ht="47.25" customHeight="1">
      <c r="B121" s="369">
        <v>78000000</v>
      </c>
      <c r="C121" s="23" t="s">
        <v>232</v>
      </c>
      <c r="D121" s="134">
        <v>43284</v>
      </c>
      <c r="E121" s="367" t="s">
        <v>33</v>
      </c>
      <c r="F121" s="1" t="s">
        <v>187</v>
      </c>
      <c r="G121" s="132" t="s">
        <v>54</v>
      </c>
      <c r="H121" s="1">
        <f>40000000+10000000</f>
        <v>50000000</v>
      </c>
      <c r="I121" s="363">
        <f t="shared" si="4"/>
        <v>50000000</v>
      </c>
      <c r="J121" s="132" t="s">
        <v>55</v>
      </c>
      <c r="K121" s="132" t="str">
        <f t="shared" si="5"/>
        <v>No</v>
      </c>
      <c r="L121" s="1" t="s">
        <v>345</v>
      </c>
    </row>
    <row r="122" spans="2:12" ht="47.25" customHeight="1">
      <c r="B122" s="131">
        <v>78180000</v>
      </c>
      <c r="C122" s="23" t="s">
        <v>233</v>
      </c>
      <c r="D122" s="134">
        <v>43285</v>
      </c>
      <c r="E122" s="367" t="s">
        <v>34</v>
      </c>
      <c r="F122" s="1" t="s">
        <v>187</v>
      </c>
      <c r="G122" s="132" t="s">
        <v>54</v>
      </c>
      <c r="H122" s="1">
        <v>10000000</v>
      </c>
      <c r="I122" s="363">
        <f t="shared" si="4"/>
        <v>10000000</v>
      </c>
      <c r="J122" s="132" t="s">
        <v>55</v>
      </c>
      <c r="K122" s="132" t="str">
        <f t="shared" si="5"/>
        <v>No</v>
      </c>
      <c r="L122" s="1" t="s">
        <v>345</v>
      </c>
    </row>
    <row r="123" spans="2:12" ht="47.25" customHeight="1">
      <c r="B123" s="131">
        <v>82110000</v>
      </c>
      <c r="C123" s="23" t="s">
        <v>308</v>
      </c>
      <c r="D123" s="134">
        <v>43122</v>
      </c>
      <c r="E123" s="367" t="s">
        <v>35</v>
      </c>
      <c r="F123" s="1" t="s">
        <v>143</v>
      </c>
      <c r="G123" s="132" t="s">
        <v>54</v>
      </c>
      <c r="H123" s="1">
        <v>77000000</v>
      </c>
      <c r="I123" s="363">
        <f t="shared" si="4"/>
        <v>77000000</v>
      </c>
      <c r="J123" s="132" t="s">
        <v>55</v>
      </c>
      <c r="K123" s="132" t="str">
        <f t="shared" si="5"/>
        <v>No</v>
      </c>
      <c r="L123" s="1" t="s">
        <v>345</v>
      </c>
    </row>
    <row r="124" spans="2:12" ht="47.25" customHeight="1">
      <c r="B124" s="131">
        <v>82110000</v>
      </c>
      <c r="C124" s="67" t="s">
        <v>235</v>
      </c>
      <c r="D124" s="134">
        <v>43497</v>
      </c>
      <c r="E124" s="367" t="s">
        <v>45</v>
      </c>
      <c r="F124" s="1" t="s">
        <v>47</v>
      </c>
      <c r="G124" s="132" t="s">
        <v>54</v>
      </c>
      <c r="H124" s="1">
        <v>96426000</v>
      </c>
      <c r="I124" s="363">
        <f>+H124</f>
        <v>96426000</v>
      </c>
      <c r="J124" s="132" t="s">
        <v>55</v>
      </c>
      <c r="K124" s="132" t="str">
        <f t="shared" si="5"/>
        <v>No</v>
      </c>
      <c r="L124" s="1" t="s">
        <v>345</v>
      </c>
    </row>
    <row r="125" spans="2:12" ht="47.25" customHeight="1">
      <c r="B125" s="131">
        <v>82110000</v>
      </c>
      <c r="C125" s="67" t="s">
        <v>237</v>
      </c>
      <c r="D125" s="134">
        <v>43497</v>
      </c>
      <c r="E125" s="367" t="s">
        <v>45</v>
      </c>
      <c r="F125" s="1" t="s">
        <v>47</v>
      </c>
      <c r="G125" s="132" t="s">
        <v>54</v>
      </c>
      <c r="H125" s="1">
        <v>78803364</v>
      </c>
      <c r="I125" s="363">
        <f t="shared" si="4"/>
        <v>78803364</v>
      </c>
      <c r="J125" s="132" t="s">
        <v>55</v>
      </c>
      <c r="K125" s="132" t="str">
        <f t="shared" si="5"/>
        <v>No</v>
      </c>
      <c r="L125" s="1" t="s">
        <v>345</v>
      </c>
    </row>
    <row r="126" spans="2:12" ht="47.25" customHeight="1">
      <c r="B126" s="131">
        <v>82110000</v>
      </c>
      <c r="C126" s="67" t="s">
        <v>304</v>
      </c>
      <c r="D126" s="134">
        <v>43475</v>
      </c>
      <c r="E126" s="367" t="s">
        <v>45</v>
      </c>
      <c r="F126" s="1" t="s">
        <v>47</v>
      </c>
      <c r="G126" s="132" t="s">
        <v>54</v>
      </c>
      <c r="H126" s="1">
        <v>50000000</v>
      </c>
      <c r="I126" s="363">
        <f t="shared" si="4"/>
        <v>50000000</v>
      </c>
      <c r="J126" s="132" t="s">
        <v>305</v>
      </c>
      <c r="K126" s="132" t="str">
        <f t="shared" si="5"/>
        <v>NO</v>
      </c>
      <c r="L126" s="1" t="s">
        <v>345</v>
      </c>
    </row>
    <row r="127" spans="2:12" ht="47.25" customHeight="1">
      <c r="B127" s="131">
        <v>82110000</v>
      </c>
      <c r="C127" s="67" t="s">
        <v>238</v>
      </c>
      <c r="D127" s="134">
        <v>43497</v>
      </c>
      <c r="E127" s="367" t="s">
        <v>239</v>
      </c>
      <c r="F127" s="1" t="s">
        <v>47</v>
      </c>
      <c r="G127" s="132" t="s">
        <v>54</v>
      </c>
      <c r="H127" s="1">
        <v>55000000</v>
      </c>
      <c r="I127" s="363">
        <f t="shared" si="4"/>
        <v>55000000</v>
      </c>
      <c r="J127" s="132" t="s">
        <v>55</v>
      </c>
      <c r="K127" s="132" t="str">
        <f t="shared" si="5"/>
        <v>No</v>
      </c>
      <c r="L127" s="1" t="s">
        <v>345</v>
      </c>
    </row>
    <row r="128" spans="2:12" ht="47.25" customHeight="1">
      <c r="B128" s="131">
        <v>82110000</v>
      </c>
      <c r="C128" s="67" t="s">
        <v>306</v>
      </c>
      <c r="D128" s="134">
        <v>43485</v>
      </c>
      <c r="E128" s="367" t="s">
        <v>46</v>
      </c>
      <c r="F128" s="1" t="s">
        <v>47</v>
      </c>
      <c r="G128" s="132" t="s">
        <v>54</v>
      </c>
      <c r="H128" s="1">
        <v>274618680</v>
      </c>
      <c r="I128" s="363">
        <f t="shared" si="4"/>
        <v>274618680</v>
      </c>
      <c r="J128" s="132" t="s">
        <v>55</v>
      </c>
      <c r="K128" s="132" t="str">
        <f t="shared" si="5"/>
        <v>No</v>
      </c>
      <c r="L128" s="1" t="s">
        <v>345</v>
      </c>
    </row>
    <row r="129" spans="2:12" ht="47.25" customHeight="1">
      <c r="B129" s="131">
        <v>82110000</v>
      </c>
      <c r="C129" s="67" t="s">
        <v>307</v>
      </c>
      <c r="D129" s="134">
        <v>43485</v>
      </c>
      <c r="E129" s="367" t="s">
        <v>46</v>
      </c>
      <c r="F129" s="1" t="s">
        <v>47</v>
      </c>
      <c r="G129" s="132" t="s">
        <v>54</v>
      </c>
      <c r="H129" s="1">
        <v>120000000</v>
      </c>
      <c r="I129" s="363">
        <f t="shared" si="4"/>
        <v>120000000</v>
      </c>
      <c r="J129" s="132" t="s">
        <v>55</v>
      </c>
      <c r="K129" s="132" t="str">
        <f t="shared" si="5"/>
        <v>No</v>
      </c>
      <c r="L129" s="1" t="s">
        <v>345</v>
      </c>
    </row>
    <row r="130" spans="2:12" ht="47.25" customHeight="1">
      <c r="B130" s="131">
        <v>82110000</v>
      </c>
      <c r="C130" s="67" t="s">
        <v>240</v>
      </c>
      <c r="D130" s="134">
        <v>43497</v>
      </c>
      <c r="E130" s="367" t="s">
        <v>36</v>
      </c>
      <c r="F130" s="1" t="s">
        <v>47</v>
      </c>
      <c r="G130" s="132" t="s">
        <v>54</v>
      </c>
      <c r="H130" s="1">
        <v>77168000</v>
      </c>
      <c r="I130" s="363">
        <f aca="true" t="shared" si="6" ref="I130:I142">+H130</f>
        <v>77168000</v>
      </c>
      <c r="J130" s="132" t="s">
        <v>55</v>
      </c>
      <c r="K130" s="132" t="s">
        <v>55</v>
      </c>
      <c r="L130" s="1" t="s">
        <v>345</v>
      </c>
    </row>
    <row r="131" spans="2:12" ht="47.25" customHeight="1">
      <c r="B131" s="131">
        <v>82110000</v>
      </c>
      <c r="C131" s="67" t="s">
        <v>241</v>
      </c>
      <c r="D131" s="134">
        <v>43497</v>
      </c>
      <c r="E131" s="367" t="s">
        <v>37</v>
      </c>
      <c r="F131" s="1" t="s">
        <v>47</v>
      </c>
      <c r="G131" s="132" t="s">
        <v>54</v>
      </c>
      <c r="H131" s="1">
        <v>71995000</v>
      </c>
      <c r="I131" s="363">
        <f t="shared" si="6"/>
        <v>71995000</v>
      </c>
      <c r="J131" s="132" t="s">
        <v>55</v>
      </c>
      <c r="K131" s="132" t="s">
        <v>55</v>
      </c>
      <c r="L131" s="1" t="s">
        <v>345</v>
      </c>
    </row>
    <row r="132" spans="2:12" ht="47.25" customHeight="1">
      <c r="B132" s="131">
        <v>82110000</v>
      </c>
      <c r="C132" s="67" t="s">
        <v>242</v>
      </c>
      <c r="D132" s="134">
        <v>43497</v>
      </c>
      <c r="E132" s="367" t="s">
        <v>33</v>
      </c>
      <c r="F132" s="1" t="s">
        <v>47</v>
      </c>
      <c r="G132" s="132" t="s">
        <v>54</v>
      </c>
      <c r="H132" s="1">
        <v>69177472</v>
      </c>
      <c r="I132" s="363">
        <f t="shared" si="6"/>
        <v>69177472</v>
      </c>
      <c r="J132" s="132" t="s">
        <v>55</v>
      </c>
      <c r="K132" s="132" t="s">
        <v>55</v>
      </c>
      <c r="L132" s="1" t="s">
        <v>345</v>
      </c>
    </row>
    <row r="133" spans="2:12" ht="47.25" customHeight="1">
      <c r="B133" s="131">
        <v>82110000</v>
      </c>
      <c r="C133" s="67" t="s">
        <v>243</v>
      </c>
      <c r="D133" s="134">
        <v>43497</v>
      </c>
      <c r="E133" s="367" t="s">
        <v>34</v>
      </c>
      <c r="F133" s="1" t="s">
        <v>47</v>
      </c>
      <c r="G133" s="132" t="s">
        <v>54</v>
      </c>
      <c r="H133" s="1">
        <v>49920000</v>
      </c>
      <c r="I133" s="363">
        <f t="shared" si="6"/>
        <v>49920000</v>
      </c>
      <c r="J133" s="132" t="s">
        <v>55</v>
      </c>
      <c r="K133" s="132" t="str">
        <f>+J133</f>
        <v>No</v>
      </c>
      <c r="L133" s="1" t="s">
        <v>345</v>
      </c>
    </row>
    <row r="134" spans="2:12" ht="47.25" customHeight="1">
      <c r="B134" s="131">
        <v>82110000</v>
      </c>
      <c r="C134" s="67" t="s">
        <v>244</v>
      </c>
      <c r="D134" s="134">
        <v>43497</v>
      </c>
      <c r="E134" s="367" t="s">
        <v>34</v>
      </c>
      <c r="F134" s="1" t="s">
        <v>47</v>
      </c>
      <c r="G134" s="132" t="s">
        <v>54</v>
      </c>
      <c r="H134" s="1">
        <v>31200000</v>
      </c>
      <c r="I134" s="363">
        <f t="shared" si="6"/>
        <v>31200000</v>
      </c>
      <c r="J134" s="132" t="s">
        <v>55</v>
      </c>
      <c r="K134" s="132" t="s">
        <v>55</v>
      </c>
      <c r="L134" s="1" t="s">
        <v>345</v>
      </c>
    </row>
    <row r="135" spans="2:12" ht="47.25" customHeight="1">
      <c r="B135" s="131">
        <v>82110000</v>
      </c>
      <c r="C135" s="67" t="s">
        <v>303</v>
      </c>
      <c r="D135" s="134">
        <v>43497</v>
      </c>
      <c r="E135" s="367" t="s">
        <v>46</v>
      </c>
      <c r="F135" s="1" t="s">
        <v>47</v>
      </c>
      <c r="G135" s="132" t="s">
        <v>54</v>
      </c>
      <c r="H135" s="1">
        <v>6000000</v>
      </c>
      <c r="I135" s="363">
        <f t="shared" si="6"/>
        <v>6000000</v>
      </c>
      <c r="J135" s="132" t="s">
        <v>55</v>
      </c>
      <c r="K135" s="132" t="s">
        <v>55</v>
      </c>
      <c r="L135" s="1" t="s">
        <v>345</v>
      </c>
    </row>
    <row r="136" spans="2:12" ht="47.25" customHeight="1">
      <c r="B136" s="131">
        <v>82110000</v>
      </c>
      <c r="C136" s="67" t="s">
        <v>302</v>
      </c>
      <c r="D136" s="134">
        <v>43497</v>
      </c>
      <c r="E136" s="367" t="s">
        <v>45</v>
      </c>
      <c r="F136" s="1" t="s">
        <v>47</v>
      </c>
      <c r="G136" s="132" t="s">
        <v>54</v>
      </c>
      <c r="H136" s="1">
        <v>10000000</v>
      </c>
      <c r="I136" s="363">
        <f t="shared" si="6"/>
        <v>10000000</v>
      </c>
      <c r="J136" s="132" t="s">
        <v>55</v>
      </c>
      <c r="K136" s="132" t="s">
        <v>55</v>
      </c>
      <c r="L136" s="1" t="s">
        <v>345</v>
      </c>
    </row>
    <row r="137" spans="2:12" ht="47.25" customHeight="1">
      <c r="B137" s="131">
        <v>82110000</v>
      </c>
      <c r="C137" s="67" t="s">
        <v>245</v>
      </c>
      <c r="D137" s="134">
        <v>43497</v>
      </c>
      <c r="E137" s="367"/>
      <c r="F137" s="1" t="s">
        <v>47</v>
      </c>
      <c r="G137" s="132" t="s">
        <v>54</v>
      </c>
      <c r="H137" s="1">
        <v>10000000</v>
      </c>
      <c r="I137" s="363">
        <f t="shared" si="6"/>
        <v>10000000</v>
      </c>
      <c r="J137" s="132" t="s">
        <v>55</v>
      </c>
      <c r="K137" s="132" t="s">
        <v>55</v>
      </c>
      <c r="L137" s="1" t="s">
        <v>345</v>
      </c>
    </row>
    <row r="138" spans="2:12" ht="47.25" customHeight="1">
      <c r="B138" s="131">
        <v>82110000</v>
      </c>
      <c r="C138" s="67" t="s">
        <v>245</v>
      </c>
      <c r="D138" s="134">
        <v>43497</v>
      </c>
      <c r="E138" s="367" t="s">
        <v>31</v>
      </c>
      <c r="F138" s="1" t="s">
        <v>47</v>
      </c>
      <c r="G138" s="132" t="s">
        <v>54</v>
      </c>
      <c r="H138" s="1">
        <v>10000000</v>
      </c>
      <c r="I138" s="363">
        <f t="shared" si="6"/>
        <v>10000000</v>
      </c>
      <c r="J138" s="132" t="s">
        <v>55</v>
      </c>
      <c r="K138" s="132" t="s">
        <v>55</v>
      </c>
      <c r="L138" s="1" t="s">
        <v>345</v>
      </c>
    </row>
    <row r="139" spans="2:12" ht="47.25" customHeight="1">
      <c r="B139" s="131">
        <v>82110000</v>
      </c>
      <c r="C139" s="67" t="s">
        <v>246</v>
      </c>
      <c r="D139" s="134">
        <v>43497</v>
      </c>
      <c r="E139" s="367" t="s">
        <v>247</v>
      </c>
      <c r="F139" s="1" t="s">
        <v>47</v>
      </c>
      <c r="G139" s="132" t="s">
        <v>54</v>
      </c>
      <c r="H139" s="1">
        <v>10000000</v>
      </c>
      <c r="I139" s="363">
        <f t="shared" si="6"/>
        <v>10000000</v>
      </c>
      <c r="J139" s="132" t="s">
        <v>55</v>
      </c>
      <c r="K139" s="132" t="s">
        <v>55</v>
      </c>
      <c r="L139" s="1" t="s">
        <v>345</v>
      </c>
    </row>
    <row r="140" spans="2:12" ht="47.25" customHeight="1">
      <c r="B140" s="131">
        <v>82110000</v>
      </c>
      <c r="C140" s="67" t="s">
        <v>245</v>
      </c>
      <c r="D140" s="134">
        <v>43497</v>
      </c>
      <c r="E140" s="367" t="s">
        <v>248</v>
      </c>
      <c r="F140" s="1" t="s">
        <v>47</v>
      </c>
      <c r="G140" s="132" t="s">
        <v>54</v>
      </c>
      <c r="H140" s="1">
        <v>10000000</v>
      </c>
      <c r="I140" s="363">
        <f t="shared" si="6"/>
        <v>10000000</v>
      </c>
      <c r="J140" s="132" t="s">
        <v>55</v>
      </c>
      <c r="K140" s="132" t="s">
        <v>55</v>
      </c>
      <c r="L140" s="1" t="s">
        <v>345</v>
      </c>
    </row>
    <row r="141" spans="2:12" ht="47.25" customHeight="1">
      <c r="B141" s="131">
        <v>82110000</v>
      </c>
      <c r="C141" s="67" t="s">
        <v>245</v>
      </c>
      <c r="D141" s="134">
        <v>43497</v>
      </c>
      <c r="E141" s="367" t="s">
        <v>249</v>
      </c>
      <c r="F141" s="1" t="s">
        <v>47</v>
      </c>
      <c r="G141" s="132" t="s">
        <v>54</v>
      </c>
      <c r="H141" s="1">
        <v>10000000</v>
      </c>
      <c r="I141" s="363">
        <f t="shared" si="6"/>
        <v>10000000</v>
      </c>
      <c r="J141" s="132" t="s">
        <v>55</v>
      </c>
      <c r="K141" s="132" t="s">
        <v>55</v>
      </c>
      <c r="L141" s="1" t="s">
        <v>345</v>
      </c>
    </row>
    <row r="142" spans="2:12" ht="47.25" customHeight="1">
      <c r="B142" s="131">
        <v>82110000</v>
      </c>
      <c r="C142" s="67" t="s">
        <v>250</v>
      </c>
      <c r="D142" s="134">
        <v>43497</v>
      </c>
      <c r="E142" s="367" t="s">
        <v>251</v>
      </c>
      <c r="F142" s="1" t="s">
        <v>47</v>
      </c>
      <c r="G142" s="132" t="s">
        <v>54</v>
      </c>
      <c r="H142" s="1">
        <v>10000000</v>
      </c>
      <c r="I142" s="363">
        <f t="shared" si="6"/>
        <v>10000000</v>
      </c>
      <c r="J142" s="132" t="s">
        <v>55</v>
      </c>
      <c r="K142" s="132" t="s">
        <v>55</v>
      </c>
      <c r="L142" s="1" t="s">
        <v>345</v>
      </c>
    </row>
    <row r="143" spans="2:12" ht="47.25" customHeight="1">
      <c r="B143" s="131">
        <v>82110000</v>
      </c>
      <c r="C143" s="25" t="s">
        <v>252</v>
      </c>
      <c r="D143" s="134">
        <v>43125</v>
      </c>
      <c r="E143" s="1" t="s">
        <v>45</v>
      </c>
      <c r="F143" s="1" t="s">
        <v>47</v>
      </c>
      <c r="G143" s="132" t="s">
        <v>54</v>
      </c>
      <c r="H143" s="1">
        <v>63362920</v>
      </c>
      <c r="I143" s="363">
        <f t="shared" si="4"/>
        <v>63362920</v>
      </c>
      <c r="J143" s="132" t="s">
        <v>55</v>
      </c>
      <c r="K143" s="132" t="s">
        <v>55</v>
      </c>
      <c r="L143" s="1" t="s">
        <v>345</v>
      </c>
    </row>
    <row r="144" spans="2:12" ht="47.25" customHeight="1">
      <c r="B144" s="131">
        <v>82110000</v>
      </c>
      <c r="C144" s="25" t="s">
        <v>253</v>
      </c>
      <c r="D144" s="134">
        <v>43125</v>
      </c>
      <c r="E144" s="1" t="s">
        <v>254</v>
      </c>
      <c r="F144" s="1" t="s">
        <v>47</v>
      </c>
      <c r="G144" s="132" t="s">
        <v>54</v>
      </c>
      <c r="H144" s="1">
        <v>56498250</v>
      </c>
      <c r="I144" s="363">
        <f t="shared" si="4"/>
        <v>56498250</v>
      </c>
      <c r="J144" s="132" t="s">
        <v>55</v>
      </c>
      <c r="K144" s="132" t="s">
        <v>55</v>
      </c>
      <c r="L144" s="1" t="s">
        <v>345</v>
      </c>
    </row>
    <row r="145" spans="2:12" ht="47.25" customHeight="1">
      <c r="B145" s="131">
        <v>80130000</v>
      </c>
      <c r="C145" s="25" t="s">
        <v>255</v>
      </c>
      <c r="D145" s="134">
        <v>43119</v>
      </c>
      <c r="E145" s="1" t="s">
        <v>45</v>
      </c>
      <c r="F145" s="1" t="s">
        <v>47</v>
      </c>
      <c r="G145" s="132" t="s">
        <v>54</v>
      </c>
      <c r="H145" s="1">
        <v>146500000</v>
      </c>
      <c r="I145" s="363">
        <f t="shared" si="4"/>
        <v>146500000</v>
      </c>
      <c r="J145" s="132" t="s">
        <v>55</v>
      </c>
      <c r="K145" s="132" t="str">
        <f t="shared" si="5"/>
        <v>No</v>
      </c>
      <c r="L145" s="1" t="s">
        <v>345</v>
      </c>
    </row>
    <row r="146" spans="2:12" ht="47.25" customHeight="1">
      <c r="B146" s="131">
        <v>80130000</v>
      </c>
      <c r="C146" s="67" t="s">
        <v>256</v>
      </c>
      <c r="D146" s="134">
        <v>43125</v>
      </c>
      <c r="E146" s="1" t="s">
        <v>45</v>
      </c>
      <c r="F146" s="1" t="s">
        <v>143</v>
      </c>
      <c r="G146" s="132" t="s">
        <v>54</v>
      </c>
      <c r="H146" s="1">
        <v>25000000</v>
      </c>
      <c r="I146" s="363">
        <f t="shared" si="4"/>
        <v>25000000</v>
      </c>
      <c r="J146" s="132" t="s">
        <v>55</v>
      </c>
      <c r="K146" s="132" t="str">
        <f t="shared" si="5"/>
        <v>No</v>
      </c>
      <c r="L146" s="1" t="s">
        <v>345</v>
      </c>
    </row>
    <row r="147" spans="2:12" ht="47.25" customHeight="1">
      <c r="B147" s="131">
        <v>80130000</v>
      </c>
      <c r="C147" s="67" t="s">
        <v>257</v>
      </c>
      <c r="D147" s="134">
        <v>43475</v>
      </c>
      <c r="E147" s="1" t="s">
        <v>45</v>
      </c>
      <c r="F147" s="1" t="s">
        <v>204</v>
      </c>
      <c r="G147" s="132" t="s">
        <v>54</v>
      </c>
      <c r="H147" s="1">
        <v>20000000</v>
      </c>
      <c r="I147" s="363">
        <f t="shared" si="4"/>
        <v>20000000</v>
      </c>
      <c r="J147" s="132" t="s">
        <v>55</v>
      </c>
      <c r="K147" s="132" t="str">
        <f t="shared" si="5"/>
        <v>No</v>
      </c>
      <c r="L147" s="1" t="s">
        <v>345</v>
      </c>
    </row>
    <row r="148" spans="2:12" ht="47.25" customHeight="1">
      <c r="B148" s="131">
        <v>80000000</v>
      </c>
      <c r="C148" s="67" t="s">
        <v>258</v>
      </c>
      <c r="D148" s="134">
        <v>43123</v>
      </c>
      <c r="E148" s="1" t="s">
        <v>45</v>
      </c>
      <c r="F148" s="1" t="s">
        <v>47</v>
      </c>
      <c r="G148" s="132" t="s">
        <v>54</v>
      </c>
      <c r="H148" s="1">
        <v>56498250</v>
      </c>
      <c r="I148" s="363">
        <f t="shared" si="4"/>
        <v>56498250</v>
      </c>
      <c r="J148" s="132" t="s">
        <v>55</v>
      </c>
      <c r="K148" s="132" t="str">
        <f t="shared" si="5"/>
        <v>No</v>
      </c>
      <c r="L148" s="1" t="s">
        <v>345</v>
      </c>
    </row>
    <row r="149" spans="2:12" ht="47.25" customHeight="1">
      <c r="B149" s="131">
        <v>80000000</v>
      </c>
      <c r="C149" s="25" t="s">
        <v>260</v>
      </c>
      <c r="D149" s="134">
        <v>43279</v>
      </c>
      <c r="E149" s="1" t="s">
        <v>46</v>
      </c>
      <c r="F149" s="1" t="s">
        <v>143</v>
      </c>
      <c r="G149" s="132" t="s">
        <v>54</v>
      </c>
      <c r="H149" s="1">
        <v>81537850</v>
      </c>
      <c r="I149" s="363">
        <f t="shared" si="4"/>
        <v>81537850</v>
      </c>
      <c r="J149" s="132" t="s">
        <v>55</v>
      </c>
      <c r="K149" s="132" t="str">
        <f t="shared" si="5"/>
        <v>No</v>
      </c>
      <c r="L149" s="1" t="s">
        <v>345</v>
      </c>
    </row>
    <row r="150" spans="2:12" ht="47.25" customHeight="1">
      <c r="B150" s="131">
        <v>80000000</v>
      </c>
      <c r="C150" s="25" t="s">
        <v>261</v>
      </c>
      <c r="D150" s="134">
        <v>43280</v>
      </c>
      <c r="E150" s="1" t="s">
        <v>36</v>
      </c>
      <c r="F150" s="1" t="s">
        <v>47</v>
      </c>
      <c r="G150" s="132" t="s">
        <v>54</v>
      </c>
      <c r="H150" s="1">
        <v>75065750</v>
      </c>
      <c r="I150" s="363">
        <f t="shared" si="4"/>
        <v>75065750</v>
      </c>
      <c r="J150" s="132" t="s">
        <v>55</v>
      </c>
      <c r="K150" s="132" t="str">
        <f t="shared" si="5"/>
        <v>No</v>
      </c>
      <c r="L150" s="1" t="s">
        <v>345</v>
      </c>
    </row>
    <row r="151" spans="2:12" ht="47.25" customHeight="1">
      <c r="B151" s="131">
        <v>80000000</v>
      </c>
      <c r="C151" s="96" t="s">
        <v>262</v>
      </c>
      <c r="D151" s="134">
        <v>43318</v>
      </c>
      <c r="E151" s="1" t="s">
        <v>33</v>
      </c>
      <c r="F151" s="1" t="s">
        <v>47</v>
      </c>
      <c r="G151" s="132" t="s">
        <v>54</v>
      </c>
      <c r="H151" s="1">
        <v>108502719</v>
      </c>
      <c r="I151" s="363">
        <f t="shared" si="4"/>
        <v>108502719</v>
      </c>
      <c r="J151" s="132" t="s">
        <v>55</v>
      </c>
      <c r="K151" s="132" t="str">
        <f t="shared" si="5"/>
        <v>No</v>
      </c>
      <c r="L151" s="1" t="s">
        <v>345</v>
      </c>
    </row>
    <row r="152" spans="2:12" ht="47.25" customHeight="1">
      <c r="B152" s="131">
        <v>93140000</v>
      </c>
      <c r="C152" s="25" t="s">
        <v>263</v>
      </c>
      <c r="D152" s="134">
        <v>43117</v>
      </c>
      <c r="E152" s="1" t="s">
        <v>34</v>
      </c>
      <c r="F152" s="1" t="s">
        <v>143</v>
      </c>
      <c r="G152" s="132" t="s">
        <v>54</v>
      </c>
      <c r="H152" s="1">
        <v>10000000</v>
      </c>
      <c r="I152" s="363">
        <f t="shared" si="4"/>
        <v>10000000</v>
      </c>
      <c r="J152" s="132" t="s">
        <v>55</v>
      </c>
      <c r="K152" s="132" t="str">
        <f t="shared" si="5"/>
        <v>No</v>
      </c>
      <c r="L152" s="1" t="s">
        <v>463</v>
      </c>
    </row>
    <row r="153" spans="2:62" ht="47.25" customHeight="1">
      <c r="B153" s="321">
        <v>84130000</v>
      </c>
      <c r="C153" s="67" t="s">
        <v>266</v>
      </c>
      <c r="D153" s="134">
        <v>43124</v>
      </c>
      <c r="E153" s="1" t="s">
        <v>45</v>
      </c>
      <c r="F153" s="1" t="s">
        <v>144</v>
      </c>
      <c r="G153" s="132" t="s">
        <v>54</v>
      </c>
      <c r="H153" s="1">
        <v>26000000</v>
      </c>
      <c r="I153" s="363">
        <f t="shared" si="4"/>
        <v>26000000</v>
      </c>
      <c r="J153" s="132" t="s">
        <v>55</v>
      </c>
      <c r="K153" s="132" t="str">
        <f t="shared" si="5"/>
        <v>No</v>
      </c>
      <c r="L153" s="1" t="s">
        <v>197</v>
      </c>
      <c r="M153" s="414"/>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4"/>
      <c r="AM153" s="414"/>
      <c r="AN153" s="414"/>
      <c r="AO153" s="414"/>
      <c r="AP153" s="414"/>
      <c r="AQ153" s="414"/>
      <c r="AR153" s="414"/>
      <c r="AS153" s="414"/>
      <c r="AT153" s="414"/>
      <c r="AU153" s="414"/>
      <c r="AV153" s="414"/>
      <c r="AW153" s="414"/>
      <c r="AX153" s="414"/>
      <c r="AY153" s="414"/>
      <c r="AZ153" s="414"/>
      <c r="BA153" s="414"/>
      <c r="BB153" s="414"/>
      <c r="BC153" s="414"/>
      <c r="BD153" s="414"/>
      <c r="BE153" s="414"/>
      <c r="BF153" s="414"/>
      <c r="BG153" s="414"/>
      <c r="BH153" s="414"/>
      <c r="BI153" s="414"/>
      <c r="BJ153" s="414"/>
    </row>
    <row r="154" spans="2:62" ht="47.25" customHeight="1">
      <c r="B154" s="321">
        <v>84130000</v>
      </c>
      <c r="C154" s="67" t="s">
        <v>267</v>
      </c>
      <c r="D154" s="134">
        <v>43279</v>
      </c>
      <c r="E154" s="1" t="s">
        <v>36</v>
      </c>
      <c r="F154" s="1" t="s">
        <v>144</v>
      </c>
      <c r="G154" s="132" t="s">
        <v>54</v>
      </c>
      <c r="H154" s="1">
        <v>24000000</v>
      </c>
      <c r="I154" s="363">
        <f t="shared" si="4"/>
        <v>24000000</v>
      </c>
      <c r="J154" s="132" t="s">
        <v>55</v>
      </c>
      <c r="K154" s="132" t="str">
        <f t="shared" si="5"/>
        <v>No</v>
      </c>
      <c r="L154" s="1" t="s">
        <v>197</v>
      </c>
      <c r="M154" s="414"/>
      <c r="N154" s="414"/>
      <c r="O154" s="414"/>
      <c r="P154" s="414"/>
      <c r="Q154" s="414"/>
      <c r="R154" s="414"/>
      <c r="S154" s="414"/>
      <c r="T154" s="414"/>
      <c r="U154" s="414"/>
      <c r="V154" s="414"/>
      <c r="W154" s="414"/>
      <c r="X154" s="414"/>
      <c r="Y154" s="414"/>
      <c r="Z154" s="414"/>
      <c r="AA154" s="414"/>
      <c r="AB154" s="414"/>
      <c r="AC154" s="414"/>
      <c r="AD154" s="414"/>
      <c r="AE154" s="414"/>
      <c r="AF154" s="414"/>
      <c r="AG154" s="414"/>
      <c r="AH154" s="414"/>
      <c r="AI154" s="414"/>
      <c r="AJ154" s="414"/>
      <c r="AK154" s="414"/>
      <c r="AL154" s="414"/>
      <c r="AM154" s="414"/>
      <c r="AN154" s="414"/>
      <c r="AO154" s="414"/>
      <c r="AP154" s="414"/>
      <c r="AQ154" s="414"/>
      <c r="AR154" s="414"/>
      <c r="AS154" s="414"/>
      <c r="AT154" s="414"/>
      <c r="AU154" s="414"/>
      <c r="AV154" s="414"/>
      <c r="AW154" s="414"/>
      <c r="AX154" s="414"/>
      <c r="AY154" s="414"/>
      <c r="AZ154" s="414"/>
      <c r="BA154" s="414"/>
      <c r="BB154" s="414"/>
      <c r="BC154" s="414"/>
      <c r="BD154" s="414"/>
      <c r="BE154" s="414"/>
      <c r="BF154" s="414"/>
      <c r="BG154" s="414"/>
      <c r="BH154" s="414"/>
      <c r="BI154" s="414"/>
      <c r="BJ154" s="414"/>
    </row>
    <row r="155" spans="1:62" s="96" customFormat="1" ht="47.25" customHeight="1">
      <c r="A155" s="370"/>
      <c r="B155" s="131">
        <v>80130000</v>
      </c>
      <c r="C155" s="23" t="s">
        <v>268</v>
      </c>
      <c r="D155" s="134">
        <v>43497</v>
      </c>
      <c r="E155" s="1" t="s">
        <v>45</v>
      </c>
      <c r="F155" s="1" t="s">
        <v>143</v>
      </c>
      <c r="G155" s="132" t="s">
        <v>54</v>
      </c>
      <c r="H155" s="1">
        <v>8000000</v>
      </c>
      <c r="I155" s="363">
        <f t="shared" si="4"/>
        <v>8000000</v>
      </c>
      <c r="J155" s="132" t="s">
        <v>55</v>
      </c>
      <c r="K155" s="132" t="str">
        <f t="shared" si="5"/>
        <v>No</v>
      </c>
      <c r="L155" s="1" t="s">
        <v>345</v>
      </c>
      <c r="M155" s="414"/>
      <c r="N155" s="414"/>
      <c r="O155" s="414"/>
      <c r="P155" s="414"/>
      <c r="Q155" s="414"/>
      <c r="R155" s="414"/>
      <c r="S155" s="414"/>
      <c r="T155" s="414"/>
      <c r="U155" s="414"/>
      <c r="V155" s="414"/>
      <c r="W155" s="414"/>
      <c r="X155" s="414"/>
      <c r="Y155" s="414"/>
      <c r="Z155" s="414"/>
      <c r="AA155" s="414"/>
      <c r="AB155" s="414"/>
      <c r="AC155" s="414"/>
      <c r="AD155" s="414"/>
      <c r="AE155" s="414"/>
      <c r="AF155" s="414"/>
      <c r="AG155" s="414"/>
      <c r="AH155" s="414"/>
      <c r="AI155" s="414"/>
      <c r="AJ155" s="414"/>
      <c r="AK155" s="414"/>
      <c r="AL155" s="414"/>
      <c r="AM155" s="414"/>
      <c r="AN155" s="414"/>
      <c r="AO155" s="414"/>
      <c r="AP155" s="414"/>
      <c r="AQ155" s="414"/>
      <c r="AR155" s="414"/>
      <c r="AS155" s="414"/>
      <c r="AT155" s="414"/>
      <c r="AU155" s="414"/>
      <c r="AV155" s="414"/>
      <c r="AW155" s="414"/>
      <c r="AX155" s="414"/>
      <c r="AY155" s="414"/>
      <c r="AZ155" s="414"/>
      <c r="BA155" s="414"/>
      <c r="BB155" s="414"/>
      <c r="BC155" s="414"/>
      <c r="BD155" s="414"/>
      <c r="BE155" s="414"/>
      <c r="BF155" s="414"/>
      <c r="BG155" s="414"/>
      <c r="BH155" s="414"/>
      <c r="BI155" s="414"/>
      <c r="BJ155" s="414"/>
    </row>
    <row r="156" spans="2:62" ht="47.25" customHeight="1">
      <c r="B156" s="131">
        <v>82100000</v>
      </c>
      <c r="C156" s="25" t="s">
        <v>270</v>
      </c>
      <c r="D156" s="134">
        <v>43112</v>
      </c>
      <c r="E156" s="1" t="s">
        <v>45</v>
      </c>
      <c r="F156" s="1" t="s">
        <v>143</v>
      </c>
      <c r="G156" s="132" t="s">
        <v>54</v>
      </c>
      <c r="H156" s="1">
        <f>15000000+6163912</f>
        <v>21163912</v>
      </c>
      <c r="I156" s="363">
        <f t="shared" si="4"/>
        <v>21163912</v>
      </c>
      <c r="J156" s="132" t="s">
        <v>55</v>
      </c>
      <c r="K156" s="132" t="str">
        <f t="shared" si="5"/>
        <v>No</v>
      </c>
      <c r="L156" s="1" t="s">
        <v>345</v>
      </c>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4"/>
      <c r="AJ156" s="414"/>
      <c r="AK156" s="414"/>
      <c r="AL156" s="414"/>
      <c r="AM156" s="414"/>
      <c r="AN156" s="414"/>
      <c r="AO156" s="414"/>
      <c r="AP156" s="414"/>
      <c r="AQ156" s="414"/>
      <c r="AR156" s="414"/>
      <c r="AS156" s="414"/>
      <c r="AT156" s="414"/>
      <c r="AU156" s="414"/>
      <c r="AV156" s="414"/>
      <c r="AW156" s="414"/>
      <c r="AX156" s="414"/>
      <c r="AY156" s="414"/>
      <c r="AZ156" s="414"/>
      <c r="BA156" s="414"/>
      <c r="BB156" s="414"/>
      <c r="BC156" s="414"/>
      <c r="BD156" s="414"/>
      <c r="BE156" s="414"/>
      <c r="BF156" s="414"/>
      <c r="BG156" s="414"/>
      <c r="BH156" s="414"/>
      <c r="BI156" s="414"/>
      <c r="BJ156" s="414"/>
    </row>
    <row r="157" spans="2:12" ht="47.25" customHeight="1">
      <c r="B157" s="131">
        <v>781022</v>
      </c>
      <c r="C157" s="25" t="s">
        <v>271</v>
      </c>
      <c r="D157" s="134">
        <v>43124</v>
      </c>
      <c r="E157" s="1" t="s">
        <v>45</v>
      </c>
      <c r="F157" s="1" t="s">
        <v>143</v>
      </c>
      <c r="G157" s="132" t="s">
        <v>54</v>
      </c>
      <c r="H157" s="1">
        <v>10000000</v>
      </c>
      <c r="I157" s="363">
        <f t="shared" si="4"/>
        <v>10000000</v>
      </c>
      <c r="J157" s="132" t="s">
        <v>55</v>
      </c>
      <c r="K157" s="132" t="str">
        <f t="shared" si="5"/>
        <v>No</v>
      </c>
      <c r="L157" s="1" t="s">
        <v>345</v>
      </c>
    </row>
    <row r="158" spans="2:12" ht="47.25" customHeight="1">
      <c r="B158" s="131">
        <v>82100000</v>
      </c>
      <c r="C158" s="25" t="s">
        <v>272</v>
      </c>
      <c r="D158" s="134">
        <v>43276</v>
      </c>
      <c r="E158" s="1" t="s">
        <v>269</v>
      </c>
      <c r="F158" s="1" t="s">
        <v>143</v>
      </c>
      <c r="G158" s="132" t="s">
        <v>54</v>
      </c>
      <c r="H158" s="1">
        <v>3800160</v>
      </c>
      <c r="I158" s="363">
        <f t="shared" si="4"/>
        <v>3800160</v>
      </c>
      <c r="J158" s="132" t="s">
        <v>55</v>
      </c>
      <c r="K158" s="132" t="str">
        <f t="shared" si="5"/>
        <v>No</v>
      </c>
      <c r="L158" s="1" t="s">
        <v>345</v>
      </c>
    </row>
    <row r="159" spans="2:12" ht="47.25" customHeight="1">
      <c r="B159" s="131">
        <v>53102710</v>
      </c>
      <c r="C159" s="371" t="s">
        <v>273</v>
      </c>
      <c r="D159" s="134">
        <v>43497</v>
      </c>
      <c r="E159" s="1" t="s">
        <v>34</v>
      </c>
      <c r="F159" s="1" t="s">
        <v>144</v>
      </c>
      <c r="G159" s="132" t="s">
        <v>54</v>
      </c>
      <c r="H159" s="1">
        <f>50000000+40000000</f>
        <v>90000000</v>
      </c>
      <c r="I159" s="363">
        <f t="shared" si="4"/>
        <v>90000000</v>
      </c>
      <c r="J159" s="132" t="s">
        <v>55</v>
      </c>
      <c r="K159" s="132" t="str">
        <f t="shared" si="5"/>
        <v>No</v>
      </c>
      <c r="L159" s="1" t="s">
        <v>345</v>
      </c>
    </row>
    <row r="160" spans="2:12" ht="47.25" customHeight="1">
      <c r="B160" s="131">
        <v>31160000</v>
      </c>
      <c r="C160" s="23" t="s">
        <v>277</v>
      </c>
      <c r="D160" s="134">
        <v>43410</v>
      </c>
      <c r="E160" s="1" t="s">
        <v>38</v>
      </c>
      <c r="F160" s="1" t="s">
        <v>143</v>
      </c>
      <c r="G160" s="132" t="s">
        <v>54</v>
      </c>
      <c r="H160" s="1">
        <v>10000000</v>
      </c>
      <c r="I160" s="363">
        <f t="shared" si="4"/>
        <v>10000000</v>
      </c>
      <c r="J160" s="132" t="s">
        <v>55</v>
      </c>
      <c r="K160" s="132" t="str">
        <f t="shared" si="5"/>
        <v>No</v>
      </c>
      <c r="L160" s="1" t="s">
        <v>345</v>
      </c>
    </row>
    <row r="161" spans="2:12" ht="47.25" customHeight="1">
      <c r="B161" s="131">
        <v>81111812</v>
      </c>
      <c r="C161" s="23" t="s">
        <v>278</v>
      </c>
      <c r="D161" s="134">
        <v>43403</v>
      </c>
      <c r="E161" s="1" t="s">
        <v>38</v>
      </c>
      <c r="F161" s="1" t="s">
        <v>202</v>
      </c>
      <c r="G161" s="132" t="s">
        <v>54</v>
      </c>
      <c r="H161" s="1">
        <v>90000000</v>
      </c>
      <c r="I161" s="363">
        <f t="shared" si="4"/>
        <v>90000000</v>
      </c>
      <c r="J161" s="132" t="s">
        <v>55</v>
      </c>
      <c r="K161" s="132" t="str">
        <f t="shared" si="5"/>
        <v>No</v>
      </c>
      <c r="L161" s="1" t="s">
        <v>345</v>
      </c>
    </row>
    <row r="162" spans="2:12" ht="47.25" customHeight="1">
      <c r="B162" s="131">
        <v>81101706</v>
      </c>
      <c r="C162" s="23" t="s">
        <v>279</v>
      </c>
      <c r="D162" s="134">
        <v>43497</v>
      </c>
      <c r="E162" s="1"/>
      <c r="F162" s="1" t="s">
        <v>187</v>
      </c>
      <c r="G162" s="132" t="s">
        <v>54</v>
      </c>
      <c r="H162" s="1">
        <v>200000000</v>
      </c>
      <c r="I162" s="363">
        <f t="shared" si="4"/>
        <v>200000000</v>
      </c>
      <c r="J162" s="132" t="s">
        <v>55</v>
      </c>
      <c r="K162" s="132" t="str">
        <f t="shared" si="5"/>
        <v>No</v>
      </c>
      <c r="L162" s="1" t="s">
        <v>345</v>
      </c>
    </row>
    <row r="163" spans="2:12" ht="47.25" customHeight="1">
      <c r="B163" s="131">
        <v>80111600</v>
      </c>
      <c r="C163" s="23" t="s">
        <v>280</v>
      </c>
      <c r="D163" s="134">
        <v>43497</v>
      </c>
      <c r="E163" s="1" t="s">
        <v>46</v>
      </c>
      <c r="F163" s="1" t="s">
        <v>143</v>
      </c>
      <c r="G163" s="132" t="s">
        <v>54</v>
      </c>
      <c r="H163" s="1">
        <v>60000000</v>
      </c>
      <c r="I163" s="363">
        <f t="shared" si="4"/>
        <v>60000000</v>
      </c>
      <c r="J163" s="132" t="s">
        <v>55</v>
      </c>
      <c r="K163" s="132" t="str">
        <f t="shared" si="5"/>
        <v>No</v>
      </c>
      <c r="L163" s="1" t="s">
        <v>345</v>
      </c>
    </row>
    <row r="164" spans="2:12" ht="47.25" customHeight="1">
      <c r="B164" s="131">
        <v>95121514</v>
      </c>
      <c r="C164" s="23" t="s">
        <v>281</v>
      </c>
      <c r="D164" s="134">
        <v>43122</v>
      </c>
      <c r="E164" s="1" t="s">
        <v>45</v>
      </c>
      <c r="F164" s="1" t="s">
        <v>144</v>
      </c>
      <c r="G164" s="132" t="s">
        <v>54</v>
      </c>
      <c r="H164" s="1">
        <v>45000000</v>
      </c>
      <c r="I164" s="363">
        <f aca="true" t="shared" si="7" ref="I164:I178">H164</f>
        <v>45000000</v>
      </c>
      <c r="J164" s="132" t="s">
        <v>55</v>
      </c>
      <c r="K164" s="132" t="str">
        <f aca="true" t="shared" si="8" ref="K164:K177">J164</f>
        <v>No</v>
      </c>
      <c r="L164" s="1" t="s">
        <v>345</v>
      </c>
    </row>
    <row r="165" spans="2:12" ht="47.25" customHeight="1">
      <c r="B165" s="131">
        <v>70171704</v>
      </c>
      <c r="C165" s="23" t="s">
        <v>282</v>
      </c>
      <c r="D165" s="134">
        <v>43307</v>
      </c>
      <c r="E165" s="1" t="s">
        <v>37</v>
      </c>
      <c r="F165" s="1" t="s">
        <v>143</v>
      </c>
      <c r="G165" s="132" t="s">
        <v>54</v>
      </c>
      <c r="H165" s="1">
        <v>7000000</v>
      </c>
      <c r="I165" s="363">
        <f t="shared" si="7"/>
        <v>7000000</v>
      </c>
      <c r="J165" s="132" t="s">
        <v>55</v>
      </c>
      <c r="K165" s="132" t="str">
        <f t="shared" si="8"/>
        <v>No</v>
      </c>
      <c r="L165" s="1" t="s">
        <v>345</v>
      </c>
    </row>
    <row r="166" spans="2:12" ht="47.25" customHeight="1">
      <c r="B166" s="131">
        <v>82121703</v>
      </c>
      <c r="C166" s="23" t="s">
        <v>283</v>
      </c>
      <c r="D166" s="134">
        <v>43118</v>
      </c>
      <c r="E166" s="1" t="s">
        <v>45</v>
      </c>
      <c r="F166" s="1" t="s">
        <v>144</v>
      </c>
      <c r="G166" s="132" t="s">
        <v>54</v>
      </c>
      <c r="H166" s="1">
        <v>179955846</v>
      </c>
      <c r="I166" s="363">
        <f t="shared" si="7"/>
        <v>179955846</v>
      </c>
      <c r="J166" s="132" t="s">
        <v>55</v>
      </c>
      <c r="K166" s="132" t="str">
        <f t="shared" si="8"/>
        <v>No</v>
      </c>
      <c r="L166" s="1" t="s">
        <v>345</v>
      </c>
    </row>
    <row r="167" spans="2:12" ht="47.25" customHeight="1">
      <c r="B167" s="131">
        <v>70111703</v>
      </c>
      <c r="C167" s="23" t="s">
        <v>284</v>
      </c>
      <c r="D167" s="134">
        <v>43739</v>
      </c>
      <c r="E167" s="1" t="s">
        <v>269</v>
      </c>
      <c r="F167" s="1" t="s">
        <v>204</v>
      </c>
      <c r="G167" s="132" t="s">
        <v>54</v>
      </c>
      <c r="H167" s="1">
        <v>25000000</v>
      </c>
      <c r="I167" s="363">
        <f t="shared" si="7"/>
        <v>25000000</v>
      </c>
      <c r="J167" s="132" t="s">
        <v>55</v>
      </c>
      <c r="K167" s="132" t="str">
        <f t="shared" si="8"/>
        <v>No</v>
      </c>
      <c r="L167" s="1" t="s">
        <v>345</v>
      </c>
    </row>
    <row r="168" spans="2:12" ht="47.25" customHeight="1">
      <c r="B168" s="131">
        <v>72153303</v>
      </c>
      <c r="C168" s="23" t="s">
        <v>285</v>
      </c>
      <c r="D168" s="134">
        <v>43497</v>
      </c>
      <c r="E168" s="1" t="s">
        <v>269</v>
      </c>
      <c r="F168" s="1" t="s">
        <v>204</v>
      </c>
      <c r="G168" s="132" t="s">
        <v>54</v>
      </c>
      <c r="H168" s="1">
        <v>12000000</v>
      </c>
      <c r="I168" s="363">
        <f t="shared" si="7"/>
        <v>12000000</v>
      </c>
      <c r="J168" s="132" t="s">
        <v>55</v>
      </c>
      <c r="K168" s="132" t="str">
        <f t="shared" si="8"/>
        <v>No</v>
      </c>
      <c r="L168" s="1" t="s">
        <v>345</v>
      </c>
    </row>
    <row r="169" spans="2:12" ht="47.25" customHeight="1">
      <c r="B169" s="131">
        <v>41100000</v>
      </c>
      <c r="C169" s="23" t="s">
        <v>286</v>
      </c>
      <c r="D169" s="134">
        <v>43280</v>
      </c>
      <c r="E169" s="1" t="s">
        <v>36</v>
      </c>
      <c r="F169" s="1" t="s">
        <v>47</v>
      </c>
      <c r="G169" s="132" t="s">
        <v>54</v>
      </c>
      <c r="H169" s="1">
        <v>45000000</v>
      </c>
      <c r="I169" s="363">
        <f t="shared" si="7"/>
        <v>45000000</v>
      </c>
      <c r="J169" s="132" t="s">
        <v>55</v>
      </c>
      <c r="K169" s="132" t="str">
        <f t="shared" si="8"/>
        <v>No</v>
      </c>
      <c r="L169" s="1" t="s">
        <v>345</v>
      </c>
    </row>
    <row r="170" spans="2:12" ht="47.25" customHeight="1">
      <c r="B170" s="131">
        <v>41100000</v>
      </c>
      <c r="C170" s="23" t="s">
        <v>287</v>
      </c>
      <c r="D170" s="134">
        <v>43271</v>
      </c>
      <c r="E170" s="1" t="s">
        <v>38</v>
      </c>
      <c r="F170" s="1" t="s">
        <v>143</v>
      </c>
      <c r="G170" s="132" t="s">
        <v>54</v>
      </c>
      <c r="H170" s="1">
        <v>8000000</v>
      </c>
      <c r="I170" s="363">
        <f t="shared" si="7"/>
        <v>8000000</v>
      </c>
      <c r="J170" s="132" t="s">
        <v>55</v>
      </c>
      <c r="K170" s="132" t="str">
        <f t="shared" si="8"/>
        <v>No</v>
      </c>
      <c r="L170" s="1" t="s">
        <v>345</v>
      </c>
    </row>
    <row r="171" spans="2:12" ht="47.25" customHeight="1">
      <c r="B171" s="131">
        <v>72144032</v>
      </c>
      <c r="C171" s="23" t="s">
        <v>288</v>
      </c>
      <c r="D171" s="134">
        <v>43497</v>
      </c>
      <c r="E171" s="1" t="s">
        <v>34</v>
      </c>
      <c r="F171" s="1" t="s">
        <v>187</v>
      </c>
      <c r="G171" s="132" t="s">
        <v>54</v>
      </c>
      <c r="H171" s="1">
        <f>100000000-40000000</f>
        <v>60000000</v>
      </c>
      <c r="I171" s="363">
        <f t="shared" si="7"/>
        <v>60000000</v>
      </c>
      <c r="J171" s="132" t="s">
        <v>55</v>
      </c>
      <c r="K171" s="132" t="str">
        <f t="shared" si="8"/>
        <v>No</v>
      </c>
      <c r="L171" s="1" t="s">
        <v>345</v>
      </c>
    </row>
    <row r="172" spans="2:12" ht="47.25" customHeight="1">
      <c r="B172" s="131">
        <v>30251501</v>
      </c>
      <c r="C172" s="23" t="s">
        <v>289</v>
      </c>
      <c r="D172" s="134">
        <v>43497</v>
      </c>
      <c r="E172" s="1" t="s">
        <v>34</v>
      </c>
      <c r="F172" s="1" t="s">
        <v>187</v>
      </c>
      <c r="G172" s="132" t="s">
        <v>54</v>
      </c>
      <c r="H172" s="1">
        <v>45000000</v>
      </c>
      <c r="I172" s="363">
        <f t="shared" si="7"/>
        <v>45000000</v>
      </c>
      <c r="J172" s="132" t="s">
        <v>55</v>
      </c>
      <c r="K172" s="132" t="str">
        <f t="shared" si="8"/>
        <v>No</v>
      </c>
      <c r="L172" s="1" t="s">
        <v>345</v>
      </c>
    </row>
    <row r="173" spans="2:12" ht="47.25" customHeight="1">
      <c r="B173" s="131">
        <v>80000000</v>
      </c>
      <c r="C173" s="98" t="s">
        <v>290</v>
      </c>
      <c r="D173" s="134">
        <v>43497</v>
      </c>
      <c r="E173" s="1" t="s">
        <v>34</v>
      </c>
      <c r="F173" s="1" t="s">
        <v>47</v>
      </c>
      <c r="G173" s="132" t="s">
        <v>54</v>
      </c>
      <c r="H173" s="1">
        <v>142800000</v>
      </c>
      <c r="I173" s="363">
        <f t="shared" si="7"/>
        <v>142800000</v>
      </c>
      <c r="J173" s="132" t="s">
        <v>55</v>
      </c>
      <c r="K173" s="132" t="s">
        <v>55</v>
      </c>
      <c r="L173" s="1" t="s">
        <v>345</v>
      </c>
    </row>
    <row r="174" spans="2:12" ht="47.25" customHeight="1">
      <c r="B174" s="131">
        <v>80000000</v>
      </c>
      <c r="C174" s="98" t="s">
        <v>291</v>
      </c>
      <c r="D174" s="134">
        <v>43497</v>
      </c>
      <c r="E174" s="1" t="s">
        <v>33</v>
      </c>
      <c r="F174" s="1" t="s">
        <v>47</v>
      </c>
      <c r="G174" s="132" t="s">
        <v>54</v>
      </c>
      <c r="H174" s="1">
        <v>180000000</v>
      </c>
      <c r="I174" s="363">
        <f t="shared" si="7"/>
        <v>180000000</v>
      </c>
      <c r="J174" s="132" t="s">
        <v>55</v>
      </c>
      <c r="K174" s="132" t="s">
        <v>55</v>
      </c>
      <c r="L174" s="1" t="s">
        <v>345</v>
      </c>
    </row>
    <row r="175" spans="2:12" ht="47.25" customHeight="1">
      <c r="B175" s="131">
        <v>93141506</v>
      </c>
      <c r="C175" s="98" t="s">
        <v>294</v>
      </c>
      <c r="D175" s="134">
        <v>43497</v>
      </c>
      <c r="E175" s="1" t="s">
        <v>36</v>
      </c>
      <c r="F175" s="1" t="s">
        <v>47</v>
      </c>
      <c r="G175" s="132" t="s">
        <v>54</v>
      </c>
      <c r="H175" s="1">
        <v>80000000</v>
      </c>
      <c r="I175" s="363">
        <f t="shared" si="7"/>
        <v>80000000</v>
      </c>
      <c r="J175" s="132" t="s">
        <v>55</v>
      </c>
      <c r="K175" s="132" t="s">
        <v>55</v>
      </c>
      <c r="L175" s="1" t="s">
        <v>345</v>
      </c>
    </row>
    <row r="176" spans="2:12" ht="47.25" customHeight="1">
      <c r="B176" s="131">
        <v>43231505</v>
      </c>
      <c r="C176" s="98" t="s">
        <v>295</v>
      </c>
      <c r="D176" s="134">
        <v>43497</v>
      </c>
      <c r="E176" s="1"/>
      <c r="F176" s="1" t="s">
        <v>47</v>
      </c>
      <c r="G176" s="132" t="s">
        <v>54</v>
      </c>
      <c r="H176" s="1">
        <v>30000000</v>
      </c>
      <c r="I176" s="363">
        <f t="shared" si="7"/>
        <v>30000000</v>
      </c>
      <c r="J176" s="132" t="s">
        <v>55</v>
      </c>
      <c r="K176" s="132" t="s">
        <v>55</v>
      </c>
      <c r="L176" s="1" t="s">
        <v>345</v>
      </c>
    </row>
    <row r="177" spans="2:12" ht="47.25" customHeight="1">
      <c r="B177" s="131">
        <v>72141207</v>
      </c>
      <c r="C177" s="98" t="s">
        <v>297</v>
      </c>
      <c r="D177" s="134">
        <v>43497</v>
      </c>
      <c r="E177" s="1" t="s">
        <v>38</v>
      </c>
      <c r="F177" s="1" t="s">
        <v>204</v>
      </c>
      <c r="G177" s="132" t="s">
        <v>54</v>
      </c>
      <c r="H177" s="1">
        <v>25000000</v>
      </c>
      <c r="I177" s="363">
        <f t="shared" si="7"/>
        <v>25000000</v>
      </c>
      <c r="J177" s="367" t="s">
        <v>55</v>
      </c>
      <c r="K177" s="132" t="str">
        <f t="shared" si="8"/>
        <v>No</v>
      </c>
      <c r="L177" s="1" t="s">
        <v>345</v>
      </c>
    </row>
    <row r="178" spans="2:12" ht="47.25" customHeight="1">
      <c r="B178" s="131">
        <v>43231505</v>
      </c>
      <c r="C178" s="88" t="s">
        <v>309</v>
      </c>
      <c r="D178" s="134">
        <v>43466</v>
      </c>
      <c r="E178" s="1" t="s">
        <v>310</v>
      </c>
      <c r="F178" s="1" t="s">
        <v>47</v>
      </c>
      <c r="G178" s="132" t="s">
        <v>54</v>
      </c>
      <c r="H178" s="1">
        <v>65000000</v>
      </c>
      <c r="I178" s="363">
        <f t="shared" si="7"/>
        <v>65000000</v>
      </c>
      <c r="J178" s="367" t="s">
        <v>55</v>
      </c>
      <c r="K178" s="132" t="s">
        <v>55</v>
      </c>
      <c r="L178" s="1" t="s">
        <v>345</v>
      </c>
    </row>
    <row r="179" spans="2:12" ht="47.25" customHeight="1">
      <c r="B179" s="131">
        <v>22101527</v>
      </c>
      <c r="C179" s="88" t="s">
        <v>301</v>
      </c>
      <c r="D179" s="134">
        <v>43556</v>
      </c>
      <c r="E179" s="1" t="s">
        <v>269</v>
      </c>
      <c r="F179" s="1" t="s">
        <v>204</v>
      </c>
      <c r="G179" s="132" t="s">
        <v>54</v>
      </c>
      <c r="H179" s="1">
        <v>15000000</v>
      </c>
      <c r="I179" s="363">
        <v>15000000</v>
      </c>
      <c r="J179" s="367" t="s">
        <v>55</v>
      </c>
      <c r="K179" s="132" t="s">
        <v>55</v>
      </c>
      <c r="L179" s="1" t="s">
        <v>345</v>
      </c>
    </row>
    <row r="180" spans="2:12" ht="47.25" customHeight="1">
      <c r="B180" s="131">
        <v>80000000</v>
      </c>
      <c r="C180" s="88" t="s">
        <v>338</v>
      </c>
      <c r="D180" s="134" t="s">
        <v>341</v>
      </c>
      <c r="E180" s="1" t="s">
        <v>46</v>
      </c>
      <c r="F180" s="1" t="s">
        <v>47</v>
      </c>
      <c r="G180" s="132" t="s">
        <v>54</v>
      </c>
      <c r="H180" s="1">
        <v>40000000</v>
      </c>
      <c r="I180" s="363">
        <v>40000000</v>
      </c>
      <c r="J180" s="367" t="s">
        <v>55</v>
      </c>
      <c r="K180" s="132" t="s">
        <v>55</v>
      </c>
      <c r="L180" s="1" t="s">
        <v>345</v>
      </c>
    </row>
    <row r="181" spans="2:12" ht="47.25" customHeight="1">
      <c r="B181" s="131">
        <v>80000000</v>
      </c>
      <c r="C181" s="88" t="s">
        <v>340</v>
      </c>
      <c r="D181" s="134" t="s">
        <v>341</v>
      </c>
      <c r="E181" s="1" t="s">
        <v>46</v>
      </c>
      <c r="F181" s="1" t="s">
        <v>47</v>
      </c>
      <c r="G181" s="132" t="s">
        <v>54</v>
      </c>
      <c r="H181" s="1">
        <v>50000000</v>
      </c>
      <c r="I181" s="363">
        <v>50000000</v>
      </c>
      <c r="J181" s="367" t="s">
        <v>55</v>
      </c>
      <c r="K181" s="132" t="s">
        <v>55</v>
      </c>
      <c r="L181" s="1" t="s">
        <v>345</v>
      </c>
    </row>
    <row r="182" spans="2:12" ht="47.25" customHeight="1">
      <c r="B182" s="131">
        <v>80000000</v>
      </c>
      <c r="C182" s="88" t="s">
        <v>342</v>
      </c>
      <c r="D182" s="134" t="s">
        <v>341</v>
      </c>
      <c r="E182" s="1" t="s">
        <v>343</v>
      </c>
      <c r="F182" s="1" t="s">
        <v>204</v>
      </c>
      <c r="G182" s="132" t="s">
        <v>54</v>
      </c>
      <c r="H182" s="1">
        <v>3000000</v>
      </c>
      <c r="I182" s="363">
        <v>3000000</v>
      </c>
      <c r="J182" s="367" t="s">
        <v>55</v>
      </c>
      <c r="K182" s="132" t="s">
        <v>55</v>
      </c>
      <c r="L182" s="1" t="s">
        <v>345</v>
      </c>
    </row>
    <row r="183" spans="2:12" ht="47.25" customHeight="1">
      <c r="B183" s="131">
        <v>82101501</v>
      </c>
      <c r="C183" s="88" t="s">
        <v>352</v>
      </c>
      <c r="D183" s="134" t="s">
        <v>341</v>
      </c>
      <c r="E183" s="1" t="s">
        <v>350</v>
      </c>
      <c r="F183" s="1" t="s">
        <v>144</v>
      </c>
      <c r="G183" s="132" t="s">
        <v>54</v>
      </c>
      <c r="H183" s="1">
        <v>150000000</v>
      </c>
      <c r="I183" s="363">
        <v>150000000</v>
      </c>
      <c r="J183" s="367" t="s">
        <v>55</v>
      </c>
      <c r="K183" s="132" t="s">
        <v>55</v>
      </c>
      <c r="L183" s="1" t="s">
        <v>345</v>
      </c>
    </row>
    <row r="184" spans="2:12" ht="47.25" customHeight="1">
      <c r="B184" s="131">
        <v>80000000</v>
      </c>
      <c r="C184" s="88" t="s">
        <v>344</v>
      </c>
      <c r="D184" s="134" t="s">
        <v>341</v>
      </c>
      <c r="E184" s="1"/>
      <c r="F184" s="1" t="s">
        <v>47</v>
      </c>
      <c r="G184" s="132" t="s">
        <v>54</v>
      </c>
      <c r="H184" s="1">
        <v>32000000</v>
      </c>
      <c r="I184" s="363">
        <v>32000000</v>
      </c>
      <c r="J184" s="367" t="s">
        <v>55</v>
      </c>
      <c r="K184" s="132" t="s">
        <v>55</v>
      </c>
      <c r="L184" s="1" t="s">
        <v>345</v>
      </c>
    </row>
    <row r="185" spans="2:12" ht="47.25" customHeight="1">
      <c r="B185" s="321">
        <v>82110000</v>
      </c>
      <c r="C185" s="88" t="s">
        <v>358</v>
      </c>
      <c r="D185" s="134" t="s">
        <v>359</v>
      </c>
      <c r="E185" s="1"/>
      <c r="F185" s="1" t="s">
        <v>360</v>
      </c>
      <c r="G185" s="132" t="s">
        <v>54</v>
      </c>
      <c r="H185" s="1">
        <f>27000000+31000000</f>
        <v>58000000</v>
      </c>
      <c r="I185" s="363">
        <f>+H185</f>
        <v>58000000</v>
      </c>
      <c r="J185" s="367" t="s">
        <v>55</v>
      </c>
      <c r="K185" s="132" t="s">
        <v>55</v>
      </c>
      <c r="L185" s="1" t="s">
        <v>345</v>
      </c>
    </row>
    <row r="186" spans="2:12" ht="47.25" customHeight="1">
      <c r="B186" s="131">
        <v>70170000</v>
      </c>
      <c r="C186" s="88" t="s">
        <v>361</v>
      </c>
      <c r="D186" s="134" t="s">
        <v>341</v>
      </c>
      <c r="E186" s="1" t="s">
        <v>46</v>
      </c>
      <c r="F186" s="1" t="s">
        <v>193</v>
      </c>
      <c r="G186" s="132" t="s">
        <v>54</v>
      </c>
      <c r="H186" s="1">
        <v>1477195381</v>
      </c>
      <c r="I186" s="363">
        <v>1477195381</v>
      </c>
      <c r="J186" s="367" t="s">
        <v>55</v>
      </c>
      <c r="K186" s="132" t="s">
        <v>55</v>
      </c>
      <c r="L186" s="1" t="s">
        <v>345</v>
      </c>
    </row>
    <row r="187" spans="2:12" ht="47.25" customHeight="1">
      <c r="B187" s="131">
        <v>86101808</v>
      </c>
      <c r="C187" s="88" t="s">
        <v>369</v>
      </c>
      <c r="D187" s="134" t="s">
        <v>362</v>
      </c>
      <c r="E187" s="1" t="s">
        <v>383</v>
      </c>
      <c r="F187" s="1" t="s">
        <v>360</v>
      </c>
      <c r="G187" s="132" t="s">
        <v>54</v>
      </c>
      <c r="H187" s="1">
        <v>12840000</v>
      </c>
      <c r="I187" s="363">
        <v>12840000</v>
      </c>
      <c r="J187" s="367" t="s">
        <v>55</v>
      </c>
      <c r="K187" s="132" t="s">
        <v>55</v>
      </c>
      <c r="L187" s="1" t="s">
        <v>345</v>
      </c>
    </row>
    <row r="188" spans="2:12" ht="47.25" customHeight="1">
      <c r="B188" s="131">
        <v>86101808</v>
      </c>
      <c r="C188" s="88" t="s">
        <v>384</v>
      </c>
      <c r="D188" s="134" t="s">
        <v>362</v>
      </c>
      <c r="E188" s="1" t="s">
        <v>382</v>
      </c>
      <c r="F188" s="1" t="s">
        <v>360</v>
      </c>
      <c r="G188" s="132" t="s">
        <v>54</v>
      </c>
      <c r="H188" s="1">
        <v>11780134</v>
      </c>
      <c r="I188" s="363">
        <v>11780134</v>
      </c>
      <c r="J188" s="367" t="s">
        <v>55</v>
      </c>
      <c r="K188" s="132" t="s">
        <v>55</v>
      </c>
      <c r="L188" s="1" t="s">
        <v>345</v>
      </c>
    </row>
    <row r="189" spans="2:12" ht="47.25" customHeight="1">
      <c r="B189" s="131">
        <v>921217</v>
      </c>
      <c r="C189" s="88" t="s">
        <v>354</v>
      </c>
      <c r="D189" s="134" t="s">
        <v>341</v>
      </c>
      <c r="E189" s="1">
        <v>10</v>
      </c>
      <c r="F189" s="1" t="s">
        <v>47</v>
      </c>
      <c r="G189" s="132" t="s">
        <v>54</v>
      </c>
      <c r="H189" s="1">
        <v>6233081</v>
      </c>
      <c r="I189" s="363">
        <v>6233081</v>
      </c>
      <c r="J189" s="367" t="s">
        <v>55</v>
      </c>
      <c r="K189" s="132" t="s">
        <v>55</v>
      </c>
      <c r="L189" s="1" t="s">
        <v>345</v>
      </c>
    </row>
    <row r="190" spans="2:12" ht="47.25" customHeight="1">
      <c r="B190" s="131">
        <v>77101501</v>
      </c>
      <c r="C190" s="88" t="s">
        <v>364</v>
      </c>
      <c r="D190" s="134" t="s">
        <v>362</v>
      </c>
      <c r="E190" s="1" t="s">
        <v>365</v>
      </c>
      <c r="F190" s="1" t="s">
        <v>360</v>
      </c>
      <c r="G190" s="132" t="s">
        <v>54</v>
      </c>
      <c r="H190" s="1">
        <v>6000000</v>
      </c>
      <c r="I190" s="363">
        <v>6000000</v>
      </c>
      <c r="J190" s="367" t="s">
        <v>55</v>
      </c>
      <c r="K190" s="132" t="s">
        <v>55</v>
      </c>
      <c r="L190" s="1" t="s">
        <v>345</v>
      </c>
    </row>
    <row r="191" spans="2:12" ht="47.25" customHeight="1">
      <c r="B191" s="131">
        <v>77101501</v>
      </c>
      <c r="C191" s="88" t="s">
        <v>366</v>
      </c>
      <c r="D191" s="134" t="s">
        <v>362</v>
      </c>
      <c r="E191" s="1" t="s">
        <v>365</v>
      </c>
      <c r="F191" s="1" t="s">
        <v>360</v>
      </c>
      <c r="G191" s="132" t="s">
        <v>54</v>
      </c>
      <c r="H191" s="1">
        <v>6000000</v>
      </c>
      <c r="I191" s="363">
        <v>6000000</v>
      </c>
      <c r="J191" s="367" t="s">
        <v>55</v>
      </c>
      <c r="K191" s="132" t="s">
        <v>55</v>
      </c>
      <c r="L191" s="1" t="s">
        <v>345</v>
      </c>
    </row>
    <row r="192" spans="2:12" ht="47.25" customHeight="1">
      <c r="B192" s="131">
        <v>77101501</v>
      </c>
      <c r="C192" s="88" t="s">
        <v>367</v>
      </c>
      <c r="D192" s="134" t="s">
        <v>362</v>
      </c>
      <c r="E192" s="1" t="s">
        <v>365</v>
      </c>
      <c r="F192" s="1" t="s">
        <v>360</v>
      </c>
      <c r="G192" s="132" t="s">
        <v>54</v>
      </c>
      <c r="H192" s="1">
        <v>6000000</v>
      </c>
      <c r="I192" s="363">
        <v>6000000</v>
      </c>
      <c r="J192" s="367" t="s">
        <v>55</v>
      </c>
      <c r="K192" s="132" t="s">
        <v>55</v>
      </c>
      <c r="L192" s="1" t="s">
        <v>345</v>
      </c>
    </row>
    <row r="193" spans="2:12" ht="47.25" customHeight="1">
      <c r="B193" s="131">
        <v>77101501</v>
      </c>
      <c r="C193" s="88" t="s">
        <v>368</v>
      </c>
      <c r="D193" s="134" t="s">
        <v>362</v>
      </c>
      <c r="E193" s="1" t="s">
        <v>365</v>
      </c>
      <c r="F193" s="1" t="s">
        <v>360</v>
      </c>
      <c r="G193" s="132" t="s">
        <v>54</v>
      </c>
      <c r="H193" s="1">
        <v>6000000</v>
      </c>
      <c r="I193" s="363">
        <v>6000000</v>
      </c>
      <c r="J193" s="367" t="s">
        <v>55</v>
      </c>
      <c r="K193" s="132" t="s">
        <v>55</v>
      </c>
      <c r="L193" s="1" t="s">
        <v>345</v>
      </c>
    </row>
    <row r="194" spans="2:12" ht="47.25" customHeight="1">
      <c r="B194" s="131">
        <v>77101501</v>
      </c>
      <c r="C194" s="88" t="s">
        <v>372</v>
      </c>
      <c r="D194" s="134" t="s">
        <v>362</v>
      </c>
      <c r="E194" s="1" t="s">
        <v>365</v>
      </c>
      <c r="F194" s="1" t="s">
        <v>360</v>
      </c>
      <c r="G194" s="132" t="s">
        <v>54</v>
      </c>
      <c r="H194" s="1">
        <v>6000000</v>
      </c>
      <c r="I194" s="363">
        <v>6000000</v>
      </c>
      <c r="J194" s="367" t="s">
        <v>55</v>
      </c>
      <c r="K194" s="132" t="s">
        <v>55</v>
      </c>
      <c r="L194" s="1" t="s">
        <v>345</v>
      </c>
    </row>
    <row r="195" spans="2:12" ht="47.25" customHeight="1">
      <c r="B195" s="131">
        <v>77101501</v>
      </c>
      <c r="C195" s="88" t="s">
        <v>371</v>
      </c>
      <c r="D195" s="134" t="s">
        <v>362</v>
      </c>
      <c r="E195" s="1" t="s">
        <v>365</v>
      </c>
      <c r="F195" s="1" t="s">
        <v>360</v>
      </c>
      <c r="G195" s="132" t="s">
        <v>54</v>
      </c>
      <c r="H195" s="1">
        <v>6000000</v>
      </c>
      <c r="I195" s="363">
        <v>6000000</v>
      </c>
      <c r="J195" s="367" t="s">
        <v>55</v>
      </c>
      <c r="K195" s="132" t="s">
        <v>55</v>
      </c>
      <c r="L195" s="1" t="s">
        <v>345</v>
      </c>
    </row>
    <row r="196" spans="2:12" ht="47.25" customHeight="1">
      <c r="B196" s="131">
        <v>77101501</v>
      </c>
      <c r="C196" s="88" t="s">
        <v>370</v>
      </c>
      <c r="D196" s="134" t="s">
        <v>362</v>
      </c>
      <c r="E196" s="1" t="s">
        <v>365</v>
      </c>
      <c r="F196" s="1" t="s">
        <v>360</v>
      </c>
      <c r="G196" s="132" t="s">
        <v>54</v>
      </c>
      <c r="H196" s="1">
        <v>6000000</v>
      </c>
      <c r="I196" s="363">
        <v>6000000</v>
      </c>
      <c r="J196" s="367" t="s">
        <v>55</v>
      </c>
      <c r="K196" s="132" t="s">
        <v>55</v>
      </c>
      <c r="L196" s="1" t="s">
        <v>345</v>
      </c>
    </row>
    <row r="197" spans="2:12" ht="47.25" customHeight="1">
      <c r="B197" s="131">
        <v>77101501</v>
      </c>
      <c r="C197" s="88" t="s">
        <v>373</v>
      </c>
      <c r="D197" s="134" t="s">
        <v>362</v>
      </c>
      <c r="E197" s="1" t="s">
        <v>365</v>
      </c>
      <c r="F197" s="1" t="s">
        <v>360</v>
      </c>
      <c r="G197" s="132" t="s">
        <v>54</v>
      </c>
      <c r="H197" s="1">
        <v>6000000</v>
      </c>
      <c r="I197" s="363">
        <v>6000000</v>
      </c>
      <c r="J197" s="367" t="s">
        <v>55</v>
      </c>
      <c r="K197" s="132" t="s">
        <v>55</v>
      </c>
      <c r="L197" s="1" t="s">
        <v>345</v>
      </c>
    </row>
    <row r="198" spans="2:12" ht="47.25" customHeight="1">
      <c r="B198" s="131">
        <v>77101501</v>
      </c>
      <c r="C198" s="88" t="s">
        <v>380</v>
      </c>
      <c r="D198" s="134" t="s">
        <v>362</v>
      </c>
      <c r="E198" s="1" t="s">
        <v>365</v>
      </c>
      <c r="F198" s="1" t="s">
        <v>360</v>
      </c>
      <c r="G198" s="132" t="s">
        <v>54</v>
      </c>
      <c r="H198" s="1">
        <v>6000000</v>
      </c>
      <c r="I198" s="363">
        <v>6000000</v>
      </c>
      <c r="J198" s="367" t="s">
        <v>55</v>
      </c>
      <c r="K198" s="132" t="s">
        <v>55</v>
      </c>
      <c r="L198" s="1" t="s">
        <v>345</v>
      </c>
    </row>
    <row r="199" spans="2:12" ht="47.25" customHeight="1">
      <c r="B199" s="131">
        <v>77101501</v>
      </c>
      <c r="C199" s="88" t="s">
        <v>374</v>
      </c>
      <c r="D199" s="134" t="s">
        <v>362</v>
      </c>
      <c r="E199" s="1" t="s">
        <v>365</v>
      </c>
      <c r="F199" s="1" t="s">
        <v>360</v>
      </c>
      <c r="G199" s="132" t="s">
        <v>54</v>
      </c>
      <c r="H199" s="1">
        <v>6000000</v>
      </c>
      <c r="I199" s="363">
        <v>6000000</v>
      </c>
      <c r="J199" s="367" t="s">
        <v>55</v>
      </c>
      <c r="K199" s="132" t="s">
        <v>55</v>
      </c>
      <c r="L199" s="1" t="s">
        <v>345</v>
      </c>
    </row>
    <row r="200" spans="2:12" ht="47.25" customHeight="1">
      <c r="B200" s="131">
        <v>77101501</v>
      </c>
      <c r="C200" s="88" t="s">
        <v>375</v>
      </c>
      <c r="D200" s="134" t="s">
        <v>362</v>
      </c>
      <c r="E200" s="1" t="s">
        <v>365</v>
      </c>
      <c r="F200" s="1" t="s">
        <v>360</v>
      </c>
      <c r="G200" s="132" t="s">
        <v>54</v>
      </c>
      <c r="H200" s="1">
        <v>6000000</v>
      </c>
      <c r="I200" s="363">
        <v>6000000</v>
      </c>
      <c r="J200" s="367" t="s">
        <v>55</v>
      </c>
      <c r="K200" s="132" t="s">
        <v>55</v>
      </c>
      <c r="L200" s="1" t="s">
        <v>345</v>
      </c>
    </row>
    <row r="201" spans="2:12" ht="47.25" customHeight="1">
      <c r="B201" s="131">
        <v>77101501</v>
      </c>
      <c r="C201" s="88" t="s">
        <v>376</v>
      </c>
      <c r="D201" s="134" t="s">
        <v>362</v>
      </c>
      <c r="E201" s="1" t="s">
        <v>365</v>
      </c>
      <c r="F201" s="1" t="s">
        <v>360</v>
      </c>
      <c r="G201" s="132" t="s">
        <v>54</v>
      </c>
      <c r="H201" s="1">
        <v>6000000</v>
      </c>
      <c r="I201" s="363">
        <v>6000000</v>
      </c>
      <c r="J201" s="367" t="s">
        <v>55</v>
      </c>
      <c r="K201" s="132" t="s">
        <v>55</v>
      </c>
      <c r="L201" s="1" t="s">
        <v>345</v>
      </c>
    </row>
    <row r="202" spans="2:12" ht="47.25" customHeight="1">
      <c r="B202" s="131">
        <v>77101501</v>
      </c>
      <c r="C202" s="88" t="s">
        <v>376</v>
      </c>
      <c r="D202" s="134" t="s">
        <v>362</v>
      </c>
      <c r="E202" s="1" t="s">
        <v>365</v>
      </c>
      <c r="F202" s="1" t="s">
        <v>360</v>
      </c>
      <c r="G202" s="132" t="s">
        <v>54</v>
      </c>
      <c r="H202" s="1">
        <v>6000000</v>
      </c>
      <c r="I202" s="363">
        <v>6000000</v>
      </c>
      <c r="J202" s="367" t="s">
        <v>55</v>
      </c>
      <c r="K202" s="132" t="s">
        <v>55</v>
      </c>
      <c r="L202" s="1" t="s">
        <v>345</v>
      </c>
    </row>
    <row r="203" spans="2:12" ht="47.25" customHeight="1">
      <c r="B203" s="131">
        <v>77101501</v>
      </c>
      <c r="C203" s="88" t="s">
        <v>385</v>
      </c>
      <c r="D203" s="134" t="s">
        <v>362</v>
      </c>
      <c r="E203" s="1" t="s">
        <v>365</v>
      </c>
      <c r="F203" s="1" t="s">
        <v>360</v>
      </c>
      <c r="G203" s="132" t="s">
        <v>54</v>
      </c>
      <c r="H203" s="1">
        <v>6000000</v>
      </c>
      <c r="I203" s="363">
        <v>6000000</v>
      </c>
      <c r="J203" s="367" t="s">
        <v>55</v>
      </c>
      <c r="K203" s="132" t="s">
        <v>55</v>
      </c>
      <c r="L203" s="1" t="s">
        <v>345</v>
      </c>
    </row>
    <row r="204" spans="2:12" ht="47.25" customHeight="1">
      <c r="B204" s="131">
        <v>77101501</v>
      </c>
      <c r="C204" s="88" t="s">
        <v>377</v>
      </c>
      <c r="D204" s="134" t="s">
        <v>362</v>
      </c>
      <c r="E204" s="1" t="s">
        <v>365</v>
      </c>
      <c r="F204" s="1" t="s">
        <v>360</v>
      </c>
      <c r="G204" s="132" t="s">
        <v>54</v>
      </c>
      <c r="H204" s="1">
        <v>6000000</v>
      </c>
      <c r="I204" s="363">
        <v>6000000</v>
      </c>
      <c r="J204" s="367" t="s">
        <v>55</v>
      </c>
      <c r="K204" s="132" t="s">
        <v>55</v>
      </c>
      <c r="L204" s="1" t="s">
        <v>345</v>
      </c>
    </row>
    <row r="205" spans="2:12" ht="47.25" customHeight="1">
      <c r="B205" s="131">
        <v>70170000</v>
      </c>
      <c r="C205" s="88" t="s">
        <v>30</v>
      </c>
      <c r="D205" s="134" t="s">
        <v>379</v>
      </c>
      <c r="E205" s="1" t="s">
        <v>35</v>
      </c>
      <c r="F205" s="1" t="s">
        <v>193</v>
      </c>
      <c r="G205" s="132" t="s">
        <v>54</v>
      </c>
      <c r="H205" s="1">
        <v>13960000000</v>
      </c>
      <c r="I205" s="363">
        <f>+H205</f>
        <v>13960000000</v>
      </c>
      <c r="J205" s="367" t="s">
        <v>55</v>
      </c>
      <c r="K205" s="132" t="s">
        <v>55</v>
      </c>
      <c r="L205" s="1" t="s">
        <v>345</v>
      </c>
    </row>
    <row r="206" spans="2:12" ht="47.25" customHeight="1">
      <c r="B206" s="131">
        <v>70170000</v>
      </c>
      <c r="C206" s="88" t="s">
        <v>151</v>
      </c>
      <c r="D206" s="134" t="s">
        <v>449</v>
      </c>
      <c r="E206" s="1" t="s">
        <v>35</v>
      </c>
      <c r="F206" s="1" t="s">
        <v>193</v>
      </c>
      <c r="G206" s="132" t="s">
        <v>54</v>
      </c>
      <c r="H206" s="1">
        <v>2900000000</v>
      </c>
      <c r="I206" s="363">
        <f aca="true" t="shared" si="9" ref="I206:I245">+H206</f>
        <v>2900000000</v>
      </c>
      <c r="J206" s="367" t="s">
        <v>55</v>
      </c>
      <c r="K206" s="132" t="s">
        <v>55</v>
      </c>
      <c r="L206" s="1" t="s">
        <v>345</v>
      </c>
    </row>
    <row r="207" spans="2:12" ht="47.25" customHeight="1">
      <c r="B207" s="131">
        <v>77100000</v>
      </c>
      <c r="C207" s="88" t="s">
        <v>63</v>
      </c>
      <c r="D207" s="134" t="s">
        <v>379</v>
      </c>
      <c r="E207" s="1" t="s">
        <v>33</v>
      </c>
      <c r="F207" s="1" t="s">
        <v>193</v>
      </c>
      <c r="G207" s="132" t="s">
        <v>54</v>
      </c>
      <c r="H207" s="1">
        <v>1500000000</v>
      </c>
      <c r="I207" s="363">
        <f t="shared" si="9"/>
        <v>1500000000</v>
      </c>
      <c r="J207" s="367" t="s">
        <v>55</v>
      </c>
      <c r="K207" s="132" t="s">
        <v>55</v>
      </c>
      <c r="L207" s="1" t="s">
        <v>345</v>
      </c>
    </row>
    <row r="208" spans="2:12" ht="47.25" customHeight="1">
      <c r="B208" s="131">
        <v>80100000</v>
      </c>
      <c r="C208" s="88" t="s">
        <v>161</v>
      </c>
      <c r="D208" s="134" t="s">
        <v>379</v>
      </c>
      <c r="E208" s="1" t="s">
        <v>450</v>
      </c>
      <c r="F208" s="1" t="s">
        <v>193</v>
      </c>
      <c r="G208" s="132" t="s">
        <v>54</v>
      </c>
      <c r="H208" s="1">
        <v>1000000000</v>
      </c>
      <c r="I208" s="363">
        <f t="shared" si="9"/>
        <v>1000000000</v>
      </c>
      <c r="J208" s="367" t="s">
        <v>55</v>
      </c>
      <c r="K208" s="132" t="s">
        <v>55</v>
      </c>
      <c r="L208" s="1" t="s">
        <v>345</v>
      </c>
    </row>
    <row r="209" spans="2:12" ht="47.25" customHeight="1">
      <c r="B209" s="131">
        <v>80100000</v>
      </c>
      <c r="C209" s="88" t="s">
        <v>447</v>
      </c>
      <c r="D209" s="134" t="s">
        <v>362</v>
      </c>
      <c r="E209" s="1" t="s">
        <v>378</v>
      </c>
      <c r="F209" s="1" t="s">
        <v>150</v>
      </c>
      <c r="G209" s="132" t="s">
        <v>54</v>
      </c>
      <c r="H209" s="1">
        <v>2300000000</v>
      </c>
      <c r="I209" s="363">
        <f t="shared" si="9"/>
        <v>2300000000</v>
      </c>
      <c r="J209" s="367" t="s">
        <v>55</v>
      </c>
      <c r="K209" s="132" t="s">
        <v>55</v>
      </c>
      <c r="L209" s="1" t="s">
        <v>345</v>
      </c>
    </row>
    <row r="210" spans="2:12" ht="47.25" customHeight="1">
      <c r="B210" s="131">
        <v>77100000</v>
      </c>
      <c r="C210" s="88" t="s">
        <v>67</v>
      </c>
      <c r="D210" s="134" t="s">
        <v>379</v>
      </c>
      <c r="E210" s="1" t="s">
        <v>37</v>
      </c>
      <c r="F210" s="1" t="s">
        <v>193</v>
      </c>
      <c r="G210" s="132" t="s">
        <v>54</v>
      </c>
      <c r="H210" s="1">
        <v>700000000</v>
      </c>
      <c r="I210" s="363">
        <f t="shared" si="9"/>
        <v>700000000</v>
      </c>
      <c r="J210" s="367" t="s">
        <v>55</v>
      </c>
      <c r="K210" s="132" t="s">
        <v>55</v>
      </c>
      <c r="L210" s="1" t="s">
        <v>345</v>
      </c>
    </row>
    <row r="211" spans="2:12" ht="47.25" customHeight="1">
      <c r="B211" s="131">
        <v>80100000</v>
      </c>
      <c r="C211" s="88" t="s">
        <v>170</v>
      </c>
      <c r="D211" s="134" t="s">
        <v>379</v>
      </c>
      <c r="E211" s="1" t="s">
        <v>35</v>
      </c>
      <c r="F211" s="1" t="s">
        <v>187</v>
      </c>
      <c r="G211" s="132" t="s">
        <v>54</v>
      </c>
      <c r="H211" s="1">
        <v>500000000</v>
      </c>
      <c r="I211" s="363">
        <f t="shared" si="9"/>
        <v>500000000</v>
      </c>
      <c r="J211" s="367" t="s">
        <v>55</v>
      </c>
      <c r="K211" s="132" t="s">
        <v>55</v>
      </c>
      <c r="L211" s="1" t="s">
        <v>345</v>
      </c>
    </row>
    <row r="212" spans="2:12" ht="47.25" customHeight="1">
      <c r="B212" s="131">
        <v>77100000</v>
      </c>
      <c r="C212" s="88" t="s">
        <v>437</v>
      </c>
      <c r="D212" s="134" t="s">
        <v>379</v>
      </c>
      <c r="E212" s="1" t="s">
        <v>35</v>
      </c>
      <c r="F212" s="1" t="s">
        <v>187</v>
      </c>
      <c r="G212" s="132" t="s">
        <v>54</v>
      </c>
      <c r="H212" s="1">
        <v>250000000</v>
      </c>
      <c r="I212" s="363">
        <f t="shared" si="9"/>
        <v>250000000</v>
      </c>
      <c r="J212" s="367" t="s">
        <v>55</v>
      </c>
      <c r="K212" s="132" t="s">
        <v>55</v>
      </c>
      <c r="L212" s="1" t="s">
        <v>345</v>
      </c>
    </row>
    <row r="213" spans="2:12" ht="47.25" customHeight="1">
      <c r="B213" s="131">
        <v>77100000</v>
      </c>
      <c r="C213" s="88" t="s">
        <v>438</v>
      </c>
      <c r="D213" s="134" t="s">
        <v>379</v>
      </c>
      <c r="E213" s="1" t="s">
        <v>35</v>
      </c>
      <c r="F213" s="1" t="s">
        <v>187</v>
      </c>
      <c r="G213" s="132" t="s">
        <v>54</v>
      </c>
      <c r="H213" s="1">
        <v>250000000</v>
      </c>
      <c r="I213" s="363">
        <f t="shared" si="9"/>
        <v>250000000</v>
      </c>
      <c r="J213" s="367" t="s">
        <v>55</v>
      </c>
      <c r="K213" s="132" t="s">
        <v>55</v>
      </c>
      <c r="L213" s="1" t="s">
        <v>345</v>
      </c>
    </row>
    <row r="214" spans="2:12" ht="47.25" customHeight="1">
      <c r="B214" s="434">
        <v>77100000</v>
      </c>
      <c r="C214" s="435" t="s">
        <v>95</v>
      </c>
      <c r="D214" s="436" t="s">
        <v>379</v>
      </c>
      <c r="E214" s="437" t="s">
        <v>35</v>
      </c>
      <c r="F214" s="437" t="s">
        <v>193</v>
      </c>
      <c r="G214" s="438" t="s">
        <v>54</v>
      </c>
      <c r="H214" s="437">
        <v>1380000000</v>
      </c>
      <c r="I214" s="439">
        <f t="shared" si="9"/>
        <v>1380000000</v>
      </c>
      <c r="J214" s="440" t="s">
        <v>55</v>
      </c>
      <c r="K214" s="438" t="s">
        <v>55</v>
      </c>
      <c r="L214" s="437" t="s">
        <v>345</v>
      </c>
    </row>
    <row r="215" spans="2:12" ht="47.25" customHeight="1">
      <c r="B215" s="131">
        <v>77100000</v>
      </c>
      <c r="C215" s="88" t="s">
        <v>439</v>
      </c>
      <c r="D215" s="134" t="s">
        <v>379</v>
      </c>
      <c r="E215" s="1" t="s">
        <v>35</v>
      </c>
      <c r="F215" s="1" t="s">
        <v>193</v>
      </c>
      <c r="G215" s="132" t="s">
        <v>54</v>
      </c>
      <c r="H215" s="1">
        <v>500000000</v>
      </c>
      <c r="I215" s="363">
        <f t="shared" si="9"/>
        <v>500000000</v>
      </c>
      <c r="J215" s="367" t="s">
        <v>55</v>
      </c>
      <c r="K215" s="132" t="s">
        <v>55</v>
      </c>
      <c r="L215" s="1" t="s">
        <v>345</v>
      </c>
    </row>
    <row r="216" spans="2:12" ht="47.25" customHeight="1">
      <c r="B216" s="374">
        <v>77100000</v>
      </c>
      <c r="C216" s="441" t="s">
        <v>99</v>
      </c>
      <c r="D216" s="375" t="s">
        <v>379</v>
      </c>
      <c r="E216" s="377" t="s">
        <v>35</v>
      </c>
      <c r="F216" s="377" t="s">
        <v>193</v>
      </c>
      <c r="G216" s="376" t="s">
        <v>54</v>
      </c>
      <c r="H216" s="377">
        <v>1170000000</v>
      </c>
      <c r="I216" s="378">
        <f t="shared" si="9"/>
        <v>1170000000</v>
      </c>
      <c r="J216" s="442" t="s">
        <v>55</v>
      </c>
      <c r="K216" s="376" t="s">
        <v>55</v>
      </c>
      <c r="L216" s="377" t="s">
        <v>345</v>
      </c>
    </row>
    <row r="217" spans="2:12" ht="47.25" customHeight="1">
      <c r="B217" s="131">
        <v>70160000</v>
      </c>
      <c r="C217" s="88" t="s">
        <v>440</v>
      </c>
      <c r="D217" s="134" t="s">
        <v>379</v>
      </c>
      <c r="E217" s="1" t="s">
        <v>33</v>
      </c>
      <c r="F217" s="1" t="s">
        <v>187</v>
      </c>
      <c r="G217" s="132" t="s">
        <v>54</v>
      </c>
      <c r="H217" s="1">
        <v>300000000</v>
      </c>
      <c r="I217" s="363">
        <f t="shared" si="9"/>
        <v>300000000</v>
      </c>
      <c r="J217" s="367" t="s">
        <v>55</v>
      </c>
      <c r="K217" s="132" t="s">
        <v>55</v>
      </c>
      <c r="L217" s="1" t="s">
        <v>345</v>
      </c>
    </row>
    <row r="218" spans="2:12" ht="47.25" customHeight="1">
      <c r="B218" s="321">
        <v>70160000</v>
      </c>
      <c r="C218" s="88" t="s">
        <v>137</v>
      </c>
      <c r="D218" s="134" t="s">
        <v>379</v>
      </c>
      <c r="E218" s="1" t="s">
        <v>35</v>
      </c>
      <c r="F218" s="1" t="s">
        <v>187</v>
      </c>
      <c r="G218" s="132" t="s">
        <v>54</v>
      </c>
      <c r="H218" s="1">
        <v>60000000</v>
      </c>
      <c r="I218" s="363">
        <f t="shared" si="9"/>
        <v>60000000</v>
      </c>
      <c r="J218" s="367" t="s">
        <v>55</v>
      </c>
      <c r="K218" s="132" t="s">
        <v>55</v>
      </c>
      <c r="L218" s="1" t="s">
        <v>345</v>
      </c>
    </row>
    <row r="219" spans="2:12" ht="47.25" customHeight="1">
      <c r="B219" s="131">
        <v>77100000</v>
      </c>
      <c r="C219" s="88" t="s">
        <v>181</v>
      </c>
      <c r="D219" s="134" t="s">
        <v>379</v>
      </c>
      <c r="E219" s="1" t="s">
        <v>35</v>
      </c>
      <c r="F219" s="1" t="s">
        <v>187</v>
      </c>
      <c r="G219" s="132" t="s">
        <v>54</v>
      </c>
      <c r="H219" s="1">
        <v>800000000</v>
      </c>
      <c r="I219" s="363">
        <f t="shared" si="9"/>
        <v>800000000</v>
      </c>
      <c r="J219" s="367" t="s">
        <v>55</v>
      </c>
      <c r="K219" s="132" t="s">
        <v>55</v>
      </c>
      <c r="L219" s="1" t="s">
        <v>345</v>
      </c>
    </row>
    <row r="220" spans="2:12" ht="47.25" customHeight="1">
      <c r="B220" s="131"/>
      <c r="C220" s="88" t="s">
        <v>441</v>
      </c>
      <c r="D220" s="134" t="s">
        <v>379</v>
      </c>
      <c r="E220" s="1" t="s">
        <v>35</v>
      </c>
      <c r="F220" s="1" t="s">
        <v>193</v>
      </c>
      <c r="G220" s="132" t="s">
        <v>54</v>
      </c>
      <c r="H220" s="1">
        <v>1000000000</v>
      </c>
      <c r="I220" s="363">
        <f t="shared" si="9"/>
        <v>1000000000</v>
      </c>
      <c r="J220" s="367" t="s">
        <v>55</v>
      </c>
      <c r="K220" s="132" t="s">
        <v>55</v>
      </c>
      <c r="L220" s="1" t="s">
        <v>345</v>
      </c>
    </row>
    <row r="221" spans="2:12" ht="47.25" customHeight="1">
      <c r="B221" s="131">
        <v>70170000</v>
      </c>
      <c r="C221" s="88" t="s">
        <v>442</v>
      </c>
      <c r="D221" s="134" t="s">
        <v>379</v>
      </c>
      <c r="E221" s="1" t="s">
        <v>35</v>
      </c>
      <c r="F221" s="1" t="s">
        <v>187</v>
      </c>
      <c r="G221" s="132" t="s">
        <v>54</v>
      </c>
      <c r="H221" s="1">
        <v>160000000</v>
      </c>
      <c r="I221" s="363">
        <f t="shared" si="9"/>
        <v>160000000</v>
      </c>
      <c r="J221" s="367" t="s">
        <v>55</v>
      </c>
      <c r="K221" s="132" t="s">
        <v>55</v>
      </c>
      <c r="L221" s="1" t="s">
        <v>345</v>
      </c>
    </row>
    <row r="222" spans="2:12" ht="47.25" customHeight="1">
      <c r="B222" s="131">
        <v>70170000</v>
      </c>
      <c r="C222" s="88" t="s">
        <v>443</v>
      </c>
      <c r="D222" s="134" t="s">
        <v>379</v>
      </c>
      <c r="E222" s="1" t="s">
        <v>35</v>
      </c>
      <c r="F222" s="1" t="s">
        <v>451</v>
      </c>
      <c r="G222" s="132" t="s">
        <v>54</v>
      </c>
      <c r="H222" s="1">
        <v>130000000</v>
      </c>
      <c r="I222" s="363">
        <f t="shared" si="9"/>
        <v>130000000</v>
      </c>
      <c r="J222" s="367" t="s">
        <v>55</v>
      </c>
      <c r="K222" s="132" t="s">
        <v>55</v>
      </c>
      <c r="L222" s="1" t="s">
        <v>345</v>
      </c>
    </row>
    <row r="223" spans="2:12" ht="47.25" customHeight="1">
      <c r="B223" s="131">
        <v>70170000</v>
      </c>
      <c r="C223" s="88" t="s">
        <v>444</v>
      </c>
      <c r="D223" s="134" t="s">
        <v>379</v>
      </c>
      <c r="E223" s="1" t="s">
        <v>33</v>
      </c>
      <c r="F223" s="1" t="s">
        <v>187</v>
      </c>
      <c r="G223" s="132" t="s">
        <v>54</v>
      </c>
      <c r="H223" s="1">
        <v>170000000</v>
      </c>
      <c r="I223" s="363">
        <f t="shared" si="9"/>
        <v>170000000</v>
      </c>
      <c r="J223" s="367" t="s">
        <v>55</v>
      </c>
      <c r="K223" s="132" t="s">
        <v>55</v>
      </c>
      <c r="L223" s="1" t="s">
        <v>345</v>
      </c>
    </row>
    <row r="224" spans="2:12" ht="47.25" customHeight="1">
      <c r="B224" s="131">
        <v>70170000</v>
      </c>
      <c r="C224" s="88" t="s">
        <v>445</v>
      </c>
      <c r="D224" s="134" t="s">
        <v>379</v>
      </c>
      <c r="E224" s="1" t="s">
        <v>269</v>
      </c>
      <c r="F224" s="1" t="s">
        <v>452</v>
      </c>
      <c r="G224" s="132" t="s">
        <v>54</v>
      </c>
      <c r="H224" s="1">
        <v>8500000</v>
      </c>
      <c r="I224" s="363">
        <f t="shared" si="9"/>
        <v>8500000</v>
      </c>
      <c r="J224" s="367" t="s">
        <v>55</v>
      </c>
      <c r="K224" s="132" t="s">
        <v>55</v>
      </c>
      <c r="L224" s="1" t="s">
        <v>345</v>
      </c>
    </row>
    <row r="225" spans="2:12" ht="47.25" customHeight="1">
      <c r="B225" s="131">
        <v>72121101</v>
      </c>
      <c r="C225" s="88" t="s">
        <v>186</v>
      </c>
      <c r="D225" s="134" t="s">
        <v>379</v>
      </c>
      <c r="E225" s="1" t="s">
        <v>33</v>
      </c>
      <c r="F225" s="1" t="s">
        <v>187</v>
      </c>
      <c r="G225" s="132" t="s">
        <v>54</v>
      </c>
      <c r="H225" s="1">
        <v>200000000</v>
      </c>
      <c r="I225" s="363">
        <f t="shared" si="9"/>
        <v>200000000</v>
      </c>
      <c r="J225" s="367" t="s">
        <v>55</v>
      </c>
      <c r="K225" s="132" t="s">
        <v>55</v>
      </c>
      <c r="L225" s="1" t="s">
        <v>345</v>
      </c>
    </row>
    <row r="226" spans="2:12" ht="47.25" customHeight="1">
      <c r="B226" s="131">
        <v>72121101</v>
      </c>
      <c r="C226" s="88" t="s">
        <v>188</v>
      </c>
      <c r="D226" s="134" t="s">
        <v>379</v>
      </c>
      <c r="E226" s="1" t="s">
        <v>33</v>
      </c>
      <c r="F226" s="1" t="s">
        <v>187</v>
      </c>
      <c r="G226" s="132" t="s">
        <v>54</v>
      </c>
      <c r="H226" s="1">
        <v>300000000</v>
      </c>
      <c r="I226" s="363">
        <f t="shared" si="9"/>
        <v>300000000</v>
      </c>
      <c r="J226" s="367" t="s">
        <v>55</v>
      </c>
      <c r="K226" s="132" t="s">
        <v>55</v>
      </c>
      <c r="L226" s="1" t="s">
        <v>345</v>
      </c>
    </row>
    <row r="227" spans="2:16" ht="47.25" customHeight="1">
      <c r="B227" s="131" t="s">
        <v>198</v>
      </c>
      <c r="C227" s="88" t="s">
        <v>199</v>
      </c>
      <c r="D227" s="134" t="s">
        <v>362</v>
      </c>
      <c r="E227" s="1" t="s">
        <v>35</v>
      </c>
      <c r="F227" s="1" t="s">
        <v>452</v>
      </c>
      <c r="G227" s="132" t="s">
        <v>54</v>
      </c>
      <c r="H227" s="1">
        <f>55000000-7000000</f>
        <v>48000000</v>
      </c>
      <c r="I227" s="363">
        <f t="shared" si="9"/>
        <v>48000000</v>
      </c>
      <c r="J227" s="367" t="s">
        <v>55</v>
      </c>
      <c r="K227" s="132" t="s">
        <v>55</v>
      </c>
      <c r="L227" s="1" t="s">
        <v>197</v>
      </c>
      <c r="O227" s="337">
        <v>31000000</v>
      </c>
      <c r="P227" s="356">
        <f>+I227-O227</f>
        <v>17000000</v>
      </c>
    </row>
    <row r="228" spans="2:12" ht="47.25" customHeight="1">
      <c r="B228" s="131">
        <v>43210000</v>
      </c>
      <c r="C228" s="88" t="s">
        <v>214</v>
      </c>
      <c r="D228" s="134" t="s">
        <v>362</v>
      </c>
      <c r="E228" s="1" t="s">
        <v>35</v>
      </c>
      <c r="F228" s="1" t="s">
        <v>187</v>
      </c>
      <c r="G228" s="132" t="s">
        <v>54</v>
      </c>
      <c r="H228" s="1">
        <v>214000000</v>
      </c>
      <c r="I228" s="363">
        <f t="shared" si="9"/>
        <v>214000000</v>
      </c>
      <c r="J228" s="367" t="s">
        <v>55</v>
      </c>
      <c r="K228" s="132" t="s">
        <v>55</v>
      </c>
      <c r="L228" s="1" t="s">
        <v>179</v>
      </c>
    </row>
    <row r="229" spans="2:12" ht="47.25" customHeight="1">
      <c r="B229" s="321">
        <v>56100000</v>
      </c>
      <c r="C229" s="88" t="s">
        <v>222</v>
      </c>
      <c r="D229" s="134" t="s">
        <v>362</v>
      </c>
      <c r="E229" s="1" t="s">
        <v>35</v>
      </c>
      <c r="F229" s="1" t="s">
        <v>187</v>
      </c>
      <c r="G229" s="132" t="s">
        <v>54</v>
      </c>
      <c r="H229" s="1">
        <f>190000000-41000000</f>
        <v>149000000</v>
      </c>
      <c r="I229" s="363">
        <f t="shared" si="9"/>
        <v>149000000</v>
      </c>
      <c r="J229" s="367" t="s">
        <v>55</v>
      </c>
      <c r="K229" s="132" t="s">
        <v>55</v>
      </c>
      <c r="L229" s="1" t="s">
        <v>197</v>
      </c>
    </row>
    <row r="230" spans="2:12" ht="47.25" customHeight="1">
      <c r="B230" s="321">
        <v>84130000</v>
      </c>
      <c r="C230" s="88" t="s">
        <v>265</v>
      </c>
      <c r="D230" s="134" t="s">
        <v>362</v>
      </c>
      <c r="E230" s="1" t="s">
        <v>35</v>
      </c>
      <c r="F230" s="1" t="s">
        <v>452</v>
      </c>
      <c r="G230" s="132" t="s">
        <v>54</v>
      </c>
      <c r="H230" s="1">
        <v>15000000</v>
      </c>
      <c r="I230" s="363">
        <f t="shared" si="9"/>
        <v>15000000</v>
      </c>
      <c r="J230" s="367" t="s">
        <v>55</v>
      </c>
      <c r="K230" s="132" t="s">
        <v>55</v>
      </c>
      <c r="L230" s="1" t="s">
        <v>197</v>
      </c>
    </row>
    <row r="231" spans="2:12" ht="47.25" customHeight="1">
      <c r="B231" s="131">
        <v>72153303</v>
      </c>
      <c r="C231" s="88" t="s">
        <v>446</v>
      </c>
      <c r="D231" s="134" t="s">
        <v>379</v>
      </c>
      <c r="E231" s="1" t="s">
        <v>33</v>
      </c>
      <c r="F231" s="1" t="s">
        <v>187</v>
      </c>
      <c r="G231" s="132" t="s">
        <v>54</v>
      </c>
      <c r="H231" s="1">
        <v>200000000</v>
      </c>
      <c r="I231" s="363">
        <f t="shared" si="9"/>
        <v>200000000</v>
      </c>
      <c r="J231" s="367" t="s">
        <v>55</v>
      </c>
      <c r="K231" s="132" t="s">
        <v>55</v>
      </c>
      <c r="L231" s="1" t="s">
        <v>179</v>
      </c>
    </row>
    <row r="232" spans="2:12" ht="47.25" customHeight="1">
      <c r="B232" s="131" t="s">
        <v>274</v>
      </c>
      <c r="C232" s="88" t="s">
        <v>275</v>
      </c>
      <c r="D232" s="134" t="s">
        <v>362</v>
      </c>
      <c r="E232" s="1" t="s">
        <v>35</v>
      </c>
      <c r="F232" s="1" t="s">
        <v>187</v>
      </c>
      <c r="G232" s="132" t="s">
        <v>54</v>
      </c>
      <c r="H232" s="1">
        <v>120000000</v>
      </c>
      <c r="I232" s="363">
        <f t="shared" si="9"/>
        <v>120000000</v>
      </c>
      <c r="J232" s="367" t="s">
        <v>55</v>
      </c>
      <c r="K232" s="132" t="s">
        <v>55</v>
      </c>
      <c r="L232" s="1" t="s">
        <v>197</v>
      </c>
    </row>
    <row r="233" spans="2:12" ht="47.25" customHeight="1">
      <c r="B233" s="131">
        <v>55121718</v>
      </c>
      <c r="C233" s="88" t="s">
        <v>468</v>
      </c>
      <c r="D233" s="134" t="s">
        <v>362</v>
      </c>
      <c r="E233" s="1" t="s">
        <v>35</v>
      </c>
      <c r="F233" s="1" t="s">
        <v>453</v>
      </c>
      <c r="G233" s="132" t="s">
        <v>54</v>
      </c>
      <c r="H233" s="1">
        <v>19800000</v>
      </c>
      <c r="I233" s="363">
        <f t="shared" si="9"/>
        <v>19800000</v>
      </c>
      <c r="J233" s="367" t="s">
        <v>55</v>
      </c>
      <c r="K233" s="132" t="s">
        <v>55</v>
      </c>
      <c r="L233" s="1" t="s">
        <v>459</v>
      </c>
    </row>
    <row r="234" spans="2:18" ht="47.25" customHeight="1">
      <c r="B234" s="131">
        <v>55121718</v>
      </c>
      <c r="C234" s="88" t="s">
        <v>448</v>
      </c>
      <c r="D234" s="134" t="s">
        <v>362</v>
      </c>
      <c r="E234" s="1" t="s">
        <v>35</v>
      </c>
      <c r="F234" s="1" t="s">
        <v>360</v>
      </c>
      <c r="G234" s="132" t="s">
        <v>54</v>
      </c>
      <c r="H234" s="1">
        <v>72000000</v>
      </c>
      <c r="I234" s="363">
        <f t="shared" si="9"/>
        <v>72000000</v>
      </c>
      <c r="J234" s="367" t="s">
        <v>55</v>
      </c>
      <c r="K234" s="132" t="s">
        <v>55</v>
      </c>
      <c r="L234" s="1" t="s">
        <v>459</v>
      </c>
      <c r="Q234" s="365"/>
      <c r="R234" s="365"/>
    </row>
    <row r="235" spans="2:18" ht="47.25" customHeight="1">
      <c r="B235" s="131" t="s">
        <v>470</v>
      </c>
      <c r="C235" s="88" t="s">
        <v>460</v>
      </c>
      <c r="D235" s="134" t="s">
        <v>362</v>
      </c>
      <c r="E235" s="1" t="s">
        <v>35</v>
      </c>
      <c r="F235" s="1" t="s">
        <v>150</v>
      </c>
      <c r="G235" s="132" t="s">
        <v>54</v>
      </c>
      <c r="H235" s="1">
        <v>2680000000</v>
      </c>
      <c r="I235" s="363">
        <f t="shared" si="9"/>
        <v>2680000000</v>
      </c>
      <c r="J235" s="367" t="s">
        <v>55</v>
      </c>
      <c r="K235" s="132" t="s">
        <v>55</v>
      </c>
      <c r="L235" s="1" t="s">
        <v>462</v>
      </c>
      <c r="Q235" s="365"/>
      <c r="R235" s="365"/>
    </row>
    <row r="236" spans="2:18" ht="47.25" customHeight="1">
      <c r="B236" s="131">
        <v>93141506</v>
      </c>
      <c r="C236" s="88" t="s">
        <v>461</v>
      </c>
      <c r="D236" s="134" t="s">
        <v>362</v>
      </c>
      <c r="E236" s="1" t="s">
        <v>35</v>
      </c>
      <c r="F236" s="1" t="s">
        <v>452</v>
      </c>
      <c r="G236" s="132" t="s">
        <v>54</v>
      </c>
      <c r="H236" s="1">
        <v>21000000</v>
      </c>
      <c r="I236" s="363">
        <f t="shared" si="9"/>
        <v>21000000</v>
      </c>
      <c r="J236" s="367" t="s">
        <v>55</v>
      </c>
      <c r="K236" s="132" t="s">
        <v>55</v>
      </c>
      <c r="L236" s="1" t="s">
        <v>463</v>
      </c>
      <c r="Q236" s="365"/>
      <c r="R236" s="365"/>
    </row>
    <row r="237" spans="2:12" ht="47.25" customHeight="1">
      <c r="B237" s="131">
        <v>82110000</v>
      </c>
      <c r="C237" s="88" t="s">
        <v>464</v>
      </c>
      <c r="D237" s="134" t="s">
        <v>379</v>
      </c>
      <c r="E237" s="1" t="s">
        <v>465</v>
      </c>
      <c r="F237" s="1" t="s">
        <v>360</v>
      </c>
      <c r="G237" s="132" t="s">
        <v>54</v>
      </c>
      <c r="H237" s="1">
        <v>160000000</v>
      </c>
      <c r="I237" s="363">
        <f t="shared" si="9"/>
        <v>160000000</v>
      </c>
      <c r="J237" s="367" t="s">
        <v>55</v>
      </c>
      <c r="K237" s="132" t="s">
        <v>55</v>
      </c>
      <c r="L237" s="1" t="s">
        <v>236</v>
      </c>
    </row>
    <row r="238" spans="2:12" ht="47.25" customHeight="1">
      <c r="B238" s="131">
        <v>77100000</v>
      </c>
      <c r="C238" s="88" t="s">
        <v>466</v>
      </c>
      <c r="D238" s="134" t="s">
        <v>379</v>
      </c>
      <c r="E238" s="1" t="s">
        <v>33</v>
      </c>
      <c r="F238" s="1" t="s">
        <v>360</v>
      </c>
      <c r="G238" s="132" t="s">
        <v>54</v>
      </c>
      <c r="H238" s="1">
        <v>130000000</v>
      </c>
      <c r="I238" s="363">
        <f t="shared" si="9"/>
        <v>130000000</v>
      </c>
      <c r="J238" s="367" t="s">
        <v>55</v>
      </c>
      <c r="K238" s="132" t="s">
        <v>55</v>
      </c>
      <c r="L238" s="1" t="s">
        <v>467</v>
      </c>
    </row>
    <row r="239" spans="2:12" ht="47.25" customHeight="1">
      <c r="B239" s="131">
        <v>80101511</v>
      </c>
      <c r="C239" s="88" t="s">
        <v>469</v>
      </c>
      <c r="D239" s="134" t="s">
        <v>362</v>
      </c>
      <c r="E239" s="1" t="s">
        <v>35</v>
      </c>
      <c r="F239" s="1" t="s">
        <v>360</v>
      </c>
      <c r="G239" s="132" t="s">
        <v>54</v>
      </c>
      <c r="H239" s="1">
        <v>165000000</v>
      </c>
      <c r="I239" s="363">
        <f t="shared" si="9"/>
        <v>165000000</v>
      </c>
      <c r="J239" s="367" t="s">
        <v>55</v>
      </c>
      <c r="K239" s="132" t="s">
        <v>55</v>
      </c>
      <c r="L239" s="1" t="s">
        <v>463</v>
      </c>
    </row>
    <row r="240" spans="2:12" ht="47.25" customHeight="1">
      <c r="B240" s="131">
        <v>70170000</v>
      </c>
      <c r="C240" s="88" t="s">
        <v>474</v>
      </c>
      <c r="D240" s="134" t="s">
        <v>379</v>
      </c>
      <c r="E240" s="1" t="s">
        <v>38</v>
      </c>
      <c r="F240" s="1" t="s">
        <v>360</v>
      </c>
      <c r="G240" s="132" t="s">
        <v>54</v>
      </c>
      <c r="H240" s="1">
        <v>15000000</v>
      </c>
      <c r="I240" s="1">
        <f t="shared" si="9"/>
        <v>15000000</v>
      </c>
      <c r="J240" s="367" t="s">
        <v>55</v>
      </c>
      <c r="K240" s="132" t="s">
        <v>55</v>
      </c>
      <c r="L240" s="1" t="s">
        <v>476</v>
      </c>
    </row>
    <row r="241" spans="2:12" ht="47.25" customHeight="1">
      <c r="B241" s="131">
        <v>800000000</v>
      </c>
      <c r="C241" s="88" t="s">
        <v>478</v>
      </c>
      <c r="D241" s="134" t="s">
        <v>482</v>
      </c>
      <c r="E241" s="1" t="s">
        <v>481</v>
      </c>
      <c r="F241" s="1" t="s">
        <v>360</v>
      </c>
      <c r="G241" s="132" t="s">
        <v>54</v>
      </c>
      <c r="H241" s="1">
        <v>399660358</v>
      </c>
      <c r="I241" s="1">
        <f t="shared" si="9"/>
        <v>399660358</v>
      </c>
      <c r="J241" s="367" t="s">
        <v>55</v>
      </c>
      <c r="K241" s="132" t="s">
        <v>55</v>
      </c>
      <c r="L241" s="1" t="s">
        <v>462</v>
      </c>
    </row>
    <row r="242" spans="2:12" ht="47.25" customHeight="1">
      <c r="B242" s="131">
        <v>80100000</v>
      </c>
      <c r="C242" s="88" t="s">
        <v>489</v>
      </c>
      <c r="D242" s="134" t="s">
        <v>449</v>
      </c>
      <c r="E242" s="1" t="s">
        <v>97</v>
      </c>
      <c r="F242" s="1" t="s">
        <v>479</v>
      </c>
      <c r="G242" s="132" t="s">
        <v>54</v>
      </c>
      <c r="H242" s="1">
        <v>149940000</v>
      </c>
      <c r="I242" s="1">
        <f t="shared" si="9"/>
        <v>149940000</v>
      </c>
      <c r="J242" s="367" t="s">
        <v>55</v>
      </c>
      <c r="K242" s="132" t="s">
        <v>55</v>
      </c>
      <c r="L242" s="1" t="s">
        <v>462</v>
      </c>
    </row>
    <row r="243" spans="2:12" ht="47.25" customHeight="1">
      <c r="B243" s="131">
        <v>70170000</v>
      </c>
      <c r="C243" s="88" t="s">
        <v>483</v>
      </c>
      <c r="D243" s="134" t="s">
        <v>379</v>
      </c>
      <c r="E243" s="1" t="s">
        <v>46</v>
      </c>
      <c r="F243" s="1" t="s">
        <v>479</v>
      </c>
      <c r="G243" s="132" t="s">
        <v>54</v>
      </c>
      <c r="H243" s="1">
        <v>21000000</v>
      </c>
      <c r="I243" s="1">
        <f t="shared" si="9"/>
        <v>21000000</v>
      </c>
      <c r="J243" s="367" t="s">
        <v>55</v>
      </c>
      <c r="K243" s="132" t="s">
        <v>55</v>
      </c>
      <c r="L243" s="1" t="s">
        <v>160</v>
      </c>
    </row>
    <row r="244" spans="2:12" ht="47.25" customHeight="1">
      <c r="B244" s="131">
        <v>70170000</v>
      </c>
      <c r="C244" s="88" t="s">
        <v>484</v>
      </c>
      <c r="D244" s="134" t="s">
        <v>379</v>
      </c>
      <c r="E244" s="1" t="s">
        <v>365</v>
      </c>
      <c r="F244" s="1" t="s">
        <v>479</v>
      </c>
      <c r="G244" s="132" t="s">
        <v>54</v>
      </c>
      <c r="H244" s="1">
        <v>28000000</v>
      </c>
      <c r="I244" s="1">
        <f t="shared" si="9"/>
        <v>28000000</v>
      </c>
      <c r="J244" s="367" t="s">
        <v>55</v>
      </c>
      <c r="K244" s="132" t="s">
        <v>55</v>
      </c>
      <c r="L244" s="1" t="s">
        <v>236</v>
      </c>
    </row>
    <row r="245" spans="2:12" ht="47.25" customHeight="1">
      <c r="B245" s="131">
        <v>84131601</v>
      </c>
      <c r="C245" s="88" t="s">
        <v>487</v>
      </c>
      <c r="D245" s="134" t="s">
        <v>449</v>
      </c>
      <c r="E245" s="1" t="s">
        <v>97</v>
      </c>
      <c r="F245" s="1" t="s">
        <v>187</v>
      </c>
      <c r="G245" s="132" t="s">
        <v>54</v>
      </c>
      <c r="H245" s="1">
        <v>47816388</v>
      </c>
      <c r="I245" s="1">
        <f t="shared" si="9"/>
        <v>47816388</v>
      </c>
      <c r="J245" s="367" t="s">
        <v>55</v>
      </c>
      <c r="K245" s="132" t="s">
        <v>55</v>
      </c>
      <c r="L245" s="1" t="s">
        <v>463</v>
      </c>
    </row>
    <row r="246" spans="2:12" ht="39.75" customHeight="1">
      <c r="B246" s="372" t="s">
        <v>490</v>
      </c>
      <c r="C246" s="96" t="s">
        <v>494</v>
      </c>
      <c r="D246" s="96" t="s">
        <v>379</v>
      </c>
      <c r="E246" s="367" t="s">
        <v>36</v>
      </c>
      <c r="F246" s="96" t="s">
        <v>493</v>
      </c>
      <c r="G246" s="132" t="s">
        <v>54</v>
      </c>
      <c r="H246" s="363">
        <v>5000000000</v>
      </c>
      <c r="I246" s="363">
        <f>+H246</f>
        <v>5000000000</v>
      </c>
      <c r="J246" s="367" t="s">
        <v>55</v>
      </c>
      <c r="K246" s="132" t="s">
        <v>55</v>
      </c>
      <c r="L246" s="1" t="s">
        <v>345</v>
      </c>
    </row>
    <row r="247" spans="2:4" ht="39.75" customHeight="1">
      <c r="B247" s="458" t="s">
        <v>20</v>
      </c>
      <c r="C247" s="458"/>
      <c r="D247" s="458"/>
    </row>
    <row r="248" spans="2:4" ht="39.75" customHeight="1">
      <c r="B248" s="86" t="s">
        <v>6</v>
      </c>
      <c r="C248" s="368" t="s">
        <v>21</v>
      </c>
      <c r="D248" s="368" t="s">
        <v>14</v>
      </c>
    </row>
    <row r="249" ht="39.75" customHeight="1">
      <c r="D249" s="353"/>
    </row>
    <row r="250" ht="39.75" customHeight="1">
      <c r="D250" s="353"/>
    </row>
  </sheetData>
  <sheetProtection selectLockedCells="1" selectUnlockedCells="1"/>
  <autoFilter ref="B15:L248"/>
  <mergeCells count="7">
    <mergeCell ref="M14:V14"/>
    <mergeCell ref="B247:D247"/>
    <mergeCell ref="B1:F1"/>
    <mergeCell ref="F2:I6"/>
    <mergeCell ref="F7:I7"/>
    <mergeCell ref="D9:E9"/>
    <mergeCell ref="B14:D14"/>
  </mergeCells>
  <hyperlinks>
    <hyperlink ref="C5" r:id="rId1" display="www.cardique.gov.co"/>
    <hyperlink ref="C8" r:id="rId2" display="Almacen@cardique.gov.co"/>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4"/>
  <headerFooter>
    <oddFooter>&amp;L
</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B1:N17"/>
  <sheetViews>
    <sheetView view="pageBreakPreview" zoomScale="60" zoomScaleNormal="70" zoomScalePageLayoutView="77" workbookViewId="0" topLeftCell="B1">
      <selection activeCell="C7" sqref="C7"/>
    </sheetView>
  </sheetViews>
  <sheetFormatPr defaultColWidth="11.421875" defaultRowHeight="39.75" customHeight="1"/>
  <cols>
    <col min="1" max="1" width="10.8515625" style="16" hidden="1" customWidth="1"/>
    <col min="2" max="2" width="12.7109375" style="110" customWidth="1"/>
    <col min="3" max="3" width="40.421875" style="111" customWidth="1"/>
    <col min="4" max="4" width="14.7109375" style="16" customWidth="1"/>
    <col min="5" max="5" width="10.57421875" style="14" customWidth="1"/>
    <col min="6" max="6" width="13.57421875" style="11" customWidth="1"/>
    <col min="7" max="7" width="16.7109375" style="12" customWidth="1"/>
    <col min="8" max="8" width="17.140625" style="26" customWidth="1"/>
    <col min="9" max="9" width="18.421875" style="27" customWidth="1"/>
    <col min="10" max="10" width="12.00390625" style="28" customWidth="1"/>
    <col min="11" max="11" width="12.28125" style="28" customWidth="1"/>
    <col min="12" max="12" width="14.28125" style="29" customWidth="1"/>
    <col min="13" max="13" width="40.00390625" style="16" customWidth="1"/>
    <col min="14" max="14" width="20.57421875" style="16" customWidth="1"/>
    <col min="15" max="15" width="60.28125" style="16" customWidth="1"/>
    <col min="16" max="16384" width="11.421875" style="16" customWidth="1"/>
  </cols>
  <sheetData>
    <row r="1" spans="2:12" ht="39.75" customHeight="1">
      <c r="B1" s="472" t="s">
        <v>346</v>
      </c>
      <c r="C1" s="472"/>
      <c r="D1" s="472"/>
      <c r="E1" s="472"/>
      <c r="F1" s="472"/>
      <c r="G1" s="472"/>
      <c r="H1" s="472"/>
      <c r="I1" s="472"/>
      <c r="J1" s="472"/>
      <c r="K1" s="472"/>
      <c r="L1" s="472"/>
    </row>
    <row r="2" spans="2:12" ht="39.75" customHeight="1">
      <c r="B2" s="472" t="s">
        <v>347</v>
      </c>
      <c r="C2" s="472"/>
      <c r="D2" s="472"/>
      <c r="E2" s="472"/>
      <c r="F2" s="472"/>
      <c r="G2" s="472"/>
      <c r="H2" s="472"/>
      <c r="I2" s="472"/>
      <c r="J2" s="472"/>
      <c r="K2" s="472"/>
      <c r="L2" s="472"/>
    </row>
    <row r="3" spans="2:12" ht="39.75" customHeight="1" thickBot="1">
      <c r="B3" s="473" t="s">
        <v>348</v>
      </c>
      <c r="C3" s="473"/>
      <c r="D3" s="473"/>
      <c r="E3" s="473"/>
      <c r="F3" s="473"/>
      <c r="G3" s="473"/>
      <c r="H3" s="473"/>
      <c r="I3" s="473"/>
      <c r="J3" s="473"/>
      <c r="K3" s="473"/>
      <c r="L3" s="473"/>
    </row>
    <row r="4" spans="2:12" s="5" customFormat="1" ht="79.5" customHeight="1" thickBot="1">
      <c r="B4" s="62" t="s">
        <v>27</v>
      </c>
      <c r="C4" s="63" t="s">
        <v>6</v>
      </c>
      <c r="D4" s="63" t="s">
        <v>17</v>
      </c>
      <c r="E4" s="63" t="s">
        <v>7</v>
      </c>
      <c r="F4" s="63" t="s">
        <v>8</v>
      </c>
      <c r="G4" s="63" t="s">
        <v>9</v>
      </c>
      <c r="H4" s="63" t="s">
        <v>349</v>
      </c>
      <c r="I4" s="63" t="s">
        <v>11</v>
      </c>
      <c r="J4" s="63" t="s">
        <v>12</v>
      </c>
      <c r="K4" s="63" t="s">
        <v>13</v>
      </c>
      <c r="L4" s="64" t="s">
        <v>14</v>
      </c>
    </row>
    <row r="5" spans="2:14" s="5" customFormat="1" ht="47.25" customHeight="1">
      <c r="B5" s="65">
        <v>82121703</v>
      </c>
      <c r="C5" s="23" t="s">
        <v>283</v>
      </c>
      <c r="D5" s="17" t="s">
        <v>341</v>
      </c>
      <c r="E5" s="3" t="s">
        <v>45</v>
      </c>
      <c r="F5" s="3" t="s">
        <v>144</v>
      </c>
      <c r="G5" s="2" t="s">
        <v>54</v>
      </c>
      <c r="H5" s="3">
        <v>35955846</v>
      </c>
      <c r="I5" s="4">
        <f aca="true" t="shared" si="0" ref="I5:I10">H5</f>
        <v>35955846</v>
      </c>
      <c r="J5" s="2" t="s">
        <v>55</v>
      </c>
      <c r="K5" s="2" t="str">
        <f>J5</f>
        <v>No</v>
      </c>
      <c r="L5" s="3" t="s">
        <v>179</v>
      </c>
      <c r="M5" s="114"/>
      <c r="N5" s="114"/>
    </row>
    <row r="6" spans="2:12" s="5" customFormat="1" ht="47.25" customHeight="1">
      <c r="B6" s="65">
        <v>93141506</v>
      </c>
      <c r="C6" s="98" t="s">
        <v>338</v>
      </c>
      <c r="D6" s="17" t="s">
        <v>341</v>
      </c>
      <c r="E6" s="3" t="s">
        <v>46</v>
      </c>
      <c r="F6" s="3" t="s">
        <v>47</v>
      </c>
      <c r="G6" s="2" t="s">
        <v>54</v>
      </c>
      <c r="H6" s="3">
        <v>40000000</v>
      </c>
      <c r="I6" s="4">
        <f t="shared" si="0"/>
        <v>40000000</v>
      </c>
      <c r="J6" s="2" t="s">
        <v>55</v>
      </c>
      <c r="K6" s="2" t="s">
        <v>55</v>
      </c>
      <c r="L6" s="3" t="s">
        <v>339</v>
      </c>
    </row>
    <row r="7" spans="2:12" s="5" customFormat="1" ht="47.25" customHeight="1">
      <c r="B7" s="65">
        <v>43231505</v>
      </c>
      <c r="C7" s="98" t="s">
        <v>340</v>
      </c>
      <c r="D7" s="17" t="s">
        <v>341</v>
      </c>
      <c r="E7" s="3" t="s">
        <v>46</v>
      </c>
      <c r="F7" s="3" t="s">
        <v>47</v>
      </c>
      <c r="G7" s="2" t="s">
        <v>54</v>
      </c>
      <c r="H7" s="3">
        <v>50000000</v>
      </c>
      <c r="I7" s="4">
        <f t="shared" si="0"/>
        <v>50000000</v>
      </c>
      <c r="J7" s="2" t="s">
        <v>55</v>
      </c>
      <c r="K7" s="2" t="s">
        <v>55</v>
      </c>
      <c r="L7" s="3" t="s">
        <v>339</v>
      </c>
    </row>
    <row r="8" spans="2:13" s="5" customFormat="1" ht="47.25" customHeight="1">
      <c r="B8" s="65">
        <v>72141207</v>
      </c>
      <c r="C8" s="98" t="s">
        <v>342</v>
      </c>
      <c r="D8" s="17" t="s">
        <v>341</v>
      </c>
      <c r="E8" s="1" t="s">
        <v>350</v>
      </c>
      <c r="F8" s="1" t="s">
        <v>204</v>
      </c>
      <c r="G8" s="2" t="s">
        <v>54</v>
      </c>
      <c r="H8" s="1">
        <v>3000000</v>
      </c>
      <c r="I8" s="4">
        <f t="shared" si="0"/>
        <v>3000000</v>
      </c>
      <c r="J8" s="9" t="s">
        <v>55</v>
      </c>
      <c r="K8" s="2" t="str">
        <f>J8</f>
        <v>No</v>
      </c>
      <c r="L8" s="1" t="s">
        <v>236</v>
      </c>
      <c r="M8" s="11"/>
    </row>
    <row r="9" spans="2:13" s="5" customFormat="1" ht="47.25" customHeight="1">
      <c r="B9" s="65">
        <v>43231505</v>
      </c>
      <c r="C9" s="92" t="s">
        <v>344</v>
      </c>
      <c r="D9" s="17" t="s">
        <v>341</v>
      </c>
      <c r="E9" s="1" t="s">
        <v>351</v>
      </c>
      <c r="F9" s="1" t="s">
        <v>47</v>
      </c>
      <c r="G9" s="2" t="s">
        <v>54</v>
      </c>
      <c r="H9" s="1">
        <v>32000000</v>
      </c>
      <c r="I9" s="4">
        <f t="shared" si="0"/>
        <v>32000000</v>
      </c>
      <c r="J9" s="9" t="s">
        <v>353</v>
      </c>
      <c r="K9" s="2" t="s">
        <v>55</v>
      </c>
      <c r="L9" s="1" t="s">
        <v>345</v>
      </c>
      <c r="M9" s="11"/>
    </row>
    <row r="10" spans="2:13" s="5" customFormat="1" ht="47.25" customHeight="1">
      <c r="B10" s="65">
        <v>82110000</v>
      </c>
      <c r="C10" s="92" t="s">
        <v>306</v>
      </c>
      <c r="D10" s="17" t="s">
        <v>341</v>
      </c>
      <c r="E10" s="1" t="s">
        <v>350</v>
      </c>
      <c r="F10" s="1" t="s">
        <v>47</v>
      </c>
      <c r="G10" s="2" t="s">
        <v>54</v>
      </c>
      <c r="H10" s="1">
        <v>74618680</v>
      </c>
      <c r="I10" s="4">
        <f t="shared" si="0"/>
        <v>74618680</v>
      </c>
      <c r="J10" s="9" t="s">
        <v>55</v>
      </c>
      <c r="K10" s="2" t="s">
        <v>55</v>
      </c>
      <c r="L10" s="1" t="s">
        <v>236</v>
      </c>
      <c r="M10" s="11"/>
    </row>
    <row r="11" spans="2:13" s="5" customFormat="1" ht="47.25" customHeight="1">
      <c r="B11" s="65">
        <v>82101501</v>
      </c>
      <c r="C11" s="99" t="s">
        <v>352</v>
      </c>
      <c r="D11" s="17" t="s">
        <v>341</v>
      </c>
      <c r="E11" s="1" t="s">
        <v>350</v>
      </c>
      <c r="F11" s="1" t="s">
        <v>144</v>
      </c>
      <c r="G11" s="2" t="s">
        <v>54</v>
      </c>
      <c r="H11" s="1">
        <f>15000000*10</f>
        <v>150000000</v>
      </c>
      <c r="I11" s="4">
        <f>+H11</f>
        <v>150000000</v>
      </c>
      <c r="J11" s="9" t="s">
        <v>55</v>
      </c>
      <c r="K11" s="2" t="s">
        <v>55</v>
      </c>
      <c r="L11" s="1" t="s">
        <v>184</v>
      </c>
      <c r="M11" s="11"/>
    </row>
    <row r="12" spans="2:14" ht="39.75" customHeight="1" thickBot="1">
      <c r="B12" s="450" t="s">
        <v>20</v>
      </c>
      <c r="C12" s="450"/>
      <c r="D12" s="450"/>
      <c r="H12" s="13"/>
      <c r="I12" s="13"/>
      <c r="J12" s="14"/>
      <c r="K12" s="14"/>
      <c r="L12" s="15"/>
      <c r="N12" s="46"/>
    </row>
    <row r="13" spans="2:12" ht="86.25" customHeight="1">
      <c r="B13" s="100" t="s">
        <v>6</v>
      </c>
      <c r="C13" s="101" t="s">
        <v>21</v>
      </c>
      <c r="D13" s="102" t="s">
        <v>14</v>
      </c>
      <c r="G13" s="103"/>
      <c r="H13" s="13"/>
      <c r="I13" s="104"/>
      <c r="J13" s="14"/>
      <c r="K13" s="14"/>
      <c r="L13" s="105"/>
    </row>
    <row r="14" spans="2:12" ht="39.75" customHeight="1">
      <c r="B14" s="60"/>
      <c r="C14" s="11"/>
      <c r="D14" s="11"/>
      <c r="H14" s="61"/>
      <c r="I14" s="61"/>
      <c r="J14" s="14"/>
      <c r="K14" s="14"/>
      <c r="L14" s="15"/>
    </row>
    <row r="15" spans="2:12" ht="39.75" customHeight="1">
      <c r="B15" s="60"/>
      <c r="C15" s="11"/>
      <c r="D15" s="109"/>
      <c r="H15" s="61"/>
      <c r="I15" s="61"/>
      <c r="J15" s="14"/>
      <c r="K15" s="14"/>
      <c r="L15" s="15"/>
    </row>
    <row r="16" spans="2:12" ht="39.75" customHeight="1">
      <c r="B16" s="60"/>
      <c r="C16" s="11"/>
      <c r="D16" s="42"/>
      <c r="H16" s="61"/>
      <c r="I16" s="61"/>
      <c r="J16" s="14"/>
      <c r="K16" s="14"/>
      <c r="L16" s="15"/>
    </row>
    <row r="17" spans="2:12" ht="39.75" customHeight="1">
      <c r="B17" s="60"/>
      <c r="C17" s="11"/>
      <c r="D17" s="42"/>
      <c r="H17" s="61"/>
      <c r="I17" s="61"/>
      <c r="J17" s="14"/>
      <c r="K17" s="14"/>
      <c r="L17" s="15"/>
    </row>
  </sheetData>
  <sheetProtection selectLockedCells="1" selectUnlockedCells="1"/>
  <autoFilter ref="B4:L13"/>
  <mergeCells count="4">
    <mergeCell ref="B12:D12"/>
    <mergeCell ref="B1:L1"/>
    <mergeCell ref="B2:L2"/>
    <mergeCell ref="B3:L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scale="73" r:id="rId2"/>
  <headerFooter>
    <oddFooter>&amp;L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Q96"/>
  <sheetViews>
    <sheetView zoomScale="70" zoomScaleNormal="70" zoomScalePageLayoutView="77" workbookViewId="0" topLeftCell="B79">
      <selection activeCell="H101" sqref="H101"/>
    </sheetView>
  </sheetViews>
  <sheetFormatPr defaultColWidth="11.421875" defaultRowHeight="39.75" customHeight="1"/>
  <cols>
    <col min="1" max="1" width="10.8515625" style="16" hidden="1" customWidth="1"/>
    <col min="2" max="2" width="14.57421875" style="110" customWidth="1"/>
    <col min="3" max="3" width="91.140625" style="111" customWidth="1"/>
    <col min="4" max="4" width="14.7109375" style="16" customWidth="1"/>
    <col min="5" max="5" width="10.57421875" style="125" customWidth="1"/>
    <col min="6" max="6" width="13.57421875" style="11" customWidth="1"/>
    <col min="7" max="8" width="16.7109375" style="12" customWidth="1"/>
    <col min="9" max="9" width="22.140625" style="12" customWidth="1"/>
    <col min="10" max="10" width="22.7109375" style="26" customWidth="1"/>
    <col min="11" max="11" width="22.7109375" style="27" customWidth="1"/>
    <col min="12" max="12" width="12.00390625" style="28" customWidth="1"/>
    <col min="13" max="13" width="12.28125" style="28" customWidth="1"/>
    <col min="14" max="14" width="14.28125" style="29" customWidth="1"/>
    <col min="15" max="15" width="40.00390625" style="16" customWidth="1"/>
    <col min="16" max="16" width="20.57421875" style="16" customWidth="1"/>
    <col min="17" max="17" width="60.28125" style="16" customWidth="1"/>
    <col min="18" max="16384" width="11.421875" style="16" customWidth="1"/>
  </cols>
  <sheetData>
    <row r="1" spans="2:6" ht="17.25" customHeight="1" thickBot="1">
      <c r="B1" s="447" t="s">
        <v>0</v>
      </c>
      <c r="C1" s="447"/>
      <c r="D1" s="447"/>
      <c r="E1" s="447"/>
      <c r="F1" s="447"/>
    </row>
    <row r="2" spans="2:14" ht="22.5" customHeight="1">
      <c r="B2" s="30" t="s">
        <v>1</v>
      </c>
      <c r="C2" s="31" t="s">
        <v>28</v>
      </c>
      <c r="D2" s="11"/>
      <c r="F2" s="443" t="s">
        <v>26</v>
      </c>
      <c r="G2" s="444"/>
      <c r="H2" s="444"/>
      <c r="I2" s="444"/>
      <c r="J2" s="444"/>
      <c r="K2" s="445"/>
      <c r="L2" s="125"/>
      <c r="M2" s="125"/>
      <c r="N2" s="15"/>
    </row>
    <row r="3" spans="2:14" ht="24.75" customHeight="1">
      <c r="B3" s="32" t="s">
        <v>2</v>
      </c>
      <c r="C3" s="33" t="s">
        <v>29</v>
      </c>
      <c r="D3" s="34"/>
      <c r="F3" s="451"/>
      <c r="G3" s="452"/>
      <c r="H3" s="452"/>
      <c r="I3" s="452"/>
      <c r="J3" s="452"/>
      <c r="K3" s="453"/>
      <c r="L3" s="125"/>
      <c r="M3" s="125"/>
      <c r="N3" s="15"/>
    </row>
    <row r="4" spans="2:14" ht="22.5" customHeight="1">
      <c r="B4" s="32" t="s">
        <v>3</v>
      </c>
      <c r="C4" s="35">
        <v>6694059</v>
      </c>
      <c r="D4" s="36"/>
      <c r="F4" s="451"/>
      <c r="G4" s="452"/>
      <c r="H4" s="452"/>
      <c r="I4" s="452"/>
      <c r="J4" s="452"/>
      <c r="K4" s="453"/>
      <c r="L4" s="125"/>
      <c r="M4" s="125"/>
      <c r="N4" s="15"/>
    </row>
    <row r="5" spans="2:14" ht="18" customHeight="1">
      <c r="B5" s="32" t="s">
        <v>16</v>
      </c>
      <c r="C5" s="37" t="s">
        <v>40</v>
      </c>
      <c r="D5" s="38"/>
      <c r="F5" s="451"/>
      <c r="G5" s="452"/>
      <c r="H5" s="452"/>
      <c r="I5" s="452"/>
      <c r="J5" s="452"/>
      <c r="K5" s="453"/>
      <c r="L5" s="125"/>
      <c r="M5" s="125"/>
      <c r="N5" s="15"/>
    </row>
    <row r="6" spans="2:14" ht="261.75" customHeight="1">
      <c r="B6" s="39" t="s">
        <v>19</v>
      </c>
      <c r="C6" s="40" t="s">
        <v>39</v>
      </c>
      <c r="D6" s="34"/>
      <c r="F6" s="454"/>
      <c r="G6" s="455"/>
      <c r="H6" s="455"/>
      <c r="I6" s="455"/>
      <c r="J6" s="455"/>
      <c r="K6" s="456"/>
      <c r="L6" s="125"/>
      <c r="M6" s="125"/>
      <c r="N6" s="15"/>
    </row>
    <row r="7" spans="2:14" ht="315.75" customHeight="1">
      <c r="B7" s="39" t="s">
        <v>4</v>
      </c>
      <c r="C7" s="41" t="s">
        <v>41</v>
      </c>
      <c r="D7" s="36"/>
      <c r="F7" s="443" t="s">
        <v>25</v>
      </c>
      <c r="G7" s="444"/>
      <c r="H7" s="444"/>
      <c r="I7" s="444"/>
      <c r="J7" s="444"/>
      <c r="K7" s="445"/>
      <c r="L7" s="125"/>
      <c r="M7" s="125"/>
      <c r="N7" s="15"/>
    </row>
    <row r="8" spans="2:17" ht="27.75" customHeight="1">
      <c r="B8" s="32" t="s">
        <v>5</v>
      </c>
      <c r="C8" s="37" t="s">
        <v>42</v>
      </c>
      <c r="D8" s="42"/>
      <c r="F8" s="119"/>
      <c r="G8" s="120"/>
      <c r="H8" s="126"/>
      <c r="I8" s="126"/>
      <c r="J8" s="120"/>
      <c r="K8" s="121"/>
      <c r="L8" s="125"/>
      <c r="M8" s="125"/>
      <c r="N8" s="15"/>
      <c r="Q8" s="46"/>
    </row>
    <row r="9" spans="2:14" ht="31.5" customHeight="1">
      <c r="B9" s="39" t="s">
        <v>22</v>
      </c>
      <c r="C9" s="47">
        <f>SUM(J17:J32)</f>
        <v>30811310127</v>
      </c>
      <c r="D9" s="448"/>
      <c r="E9" s="449"/>
      <c r="F9" s="119"/>
      <c r="G9" s="120"/>
      <c r="H9" s="126"/>
      <c r="I9" s="126"/>
      <c r="J9" s="120"/>
      <c r="K9" s="121"/>
      <c r="L9" s="125"/>
      <c r="M9" s="125"/>
      <c r="N9" s="48"/>
    </row>
    <row r="10" spans="2:14" ht="45" customHeight="1">
      <c r="B10" s="39" t="s">
        <v>23</v>
      </c>
      <c r="C10" s="49">
        <v>231872480</v>
      </c>
      <c r="D10" s="10"/>
      <c r="E10" s="50"/>
      <c r="F10" s="119"/>
      <c r="G10" s="120"/>
      <c r="H10" s="126"/>
      <c r="I10" s="126"/>
      <c r="J10" s="120"/>
      <c r="K10" s="121"/>
      <c r="L10" s="125"/>
      <c r="M10" s="125"/>
      <c r="N10" s="15"/>
    </row>
    <row r="11" spans="2:14" ht="43.5" customHeight="1">
      <c r="B11" s="39" t="s">
        <v>24</v>
      </c>
      <c r="C11" s="51">
        <v>23187248</v>
      </c>
      <c r="D11" s="52"/>
      <c r="E11" s="50"/>
      <c r="F11" s="122"/>
      <c r="G11" s="123"/>
      <c r="H11" s="127"/>
      <c r="I11" s="127"/>
      <c r="J11" s="123"/>
      <c r="K11" s="124"/>
      <c r="L11" s="125"/>
      <c r="M11" s="125"/>
      <c r="N11" s="15"/>
    </row>
    <row r="12" spans="2:14" ht="63" customHeight="1" thickBot="1">
      <c r="B12" s="56" t="s">
        <v>18</v>
      </c>
      <c r="C12" s="57">
        <v>43490</v>
      </c>
      <c r="D12" s="58"/>
      <c r="E12" s="50"/>
      <c r="F12" s="16"/>
      <c r="G12" s="59"/>
      <c r="H12" s="59"/>
      <c r="I12" s="59"/>
      <c r="J12" s="16"/>
      <c r="K12" s="16"/>
      <c r="L12" s="125"/>
      <c r="M12" s="125"/>
      <c r="N12" s="15"/>
    </row>
    <row r="13" spans="2:14" ht="63" customHeight="1">
      <c r="B13" s="310"/>
      <c r="C13" s="311"/>
      <c r="D13" s="58"/>
      <c r="E13" s="50"/>
      <c r="F13" s="16"/>
      <c r="G13" s="59"/>
      <c r="H13" s="59"/>
      <c r="I13" s="59"/>
      <c r="J13" s="16"/>
      <c r="K13" s="16"/>
      <c r="L13" s="294"/>
      <c r="M13" s="294"/>
      <c r="N13" s="15"/>
    </row>
    <row r="14" spans="2:14" ht="39.75" customHeight="1">
      <c r="B14" s="60"/>
      <c r="C14" s="11"/>
      <c r="D14" s="11"/>
      <c r="J14" s="61"/>
      <c r="K14" s="61"/>
      <c r="L14" s="125"/>
      <c r="M14" s="125"/>
      <c r="N14" s="15"/>
    </row>
    <row r="15" spans="2:14" ht="39.75" customHeight="1">
      <c r="B15" s="474" t="s">
        <v>15</v>
      </c>
      <c r="C15" s="474"/>
      <c r="D15" s="474"/>
      <c r="J15" s="61"/>
      <c r="K15" s="61"/>
      <c r="L15" s="125"/>
      <c r="M15" s="125"/>
      <c r="N15" s="15"/>
    </row>
    <row r="16" spans="2:14" s="5" customFormat="1" ht="59.25" customHeight="1">
      <c r="B16" s="142" t="s">
        <v>27</v>
      </c>
      <c r="C16" s="143" t="s">
        <v>6</v>
      </c>
      <c r="D16" s="143" t="s">
        <v>17</v>
      </c>
      <c r="E16" s="143" t="s">
        <v>7</v>
      </c>
      <c r="F16" s="143" t="s">
        <v>8</v>
      </c>
      <c r="G16" s="143" t="s">
        <v>9</v>
      </c>
      <c r="H16" s="143" t="s">
        <v>356</v>
      </c>
      <c r="I16" s="143" t="s">
        <v>357</v>
      </c>
      <c r="J16" s="143" t="s">
        <v>10</v>
      </c>
      <c r="K16" s="143" t="s">
        <v>11</v>
      </c>
      <c r="L16" s="143" t="s">
        <v>12</v>
      </c>
      <c r="M16" s="143" t="s">
        <v>13</v>
      </c>
      <c r="N16" s="143" t="s">
        <v>14</v>
      </c>
    </row>
    <row r="17" spans="2:15" s="5" customFormat="1" ht="93.75" customHeight="1">
      <c r="B17" s="65">
        <v>70170000</v>
      </c>
      <c r="C17" s="23" t="s">
        <v>30</v>
      </c>
      <c r="D17" s="18" t="s">
        <v>341</v>
      </c>
      <c r="E17" s="3" t="s">
        <v>46</v>
      </c>
      <c r="F17" s="3" t="s">
        <v>146</v>
      </c>
      <c r="G17" s="2" t="s">
        <v>54</v>
      </c>
      <c r="H17" s="130">
        <v>10400000000</v>
      </c>
      <c r="I17" s="327">
        <v>0</v>
      </c>
      <c r="J17" s="130">
        <v>0</v>
      </c>
      <c r="K17" s="130">
        <f>+J17</f>
        <v>0</v>
      </c>
      <c r="L17" s="2" t="s">
        <v>55</v>
      </c>
      <c r="M17" s="2" t="str">
        <f>L17</f>
        <v>No</v>
      </c>
      <c r="N17" s="2" t="s">
        <v>149</v>
      </c>
      <c r="O17" s="10"/>
    </row>
    <row r="18" spans="2:15" s="5" customFormat="1" ht="87.75" customHeight="1">
      <c r="B18" s="65">
        <v>70170000</v>
      </c>
      <c r="C18" s="23" t="s">
        <v>48</v>
      </c>
      <c r="D18" s="18" t="s">
        <v>341</v>
      </c>
      <c r="E18" s="2" t="s">
        <v>46</v>
      </c>
      <c r="F18" s="2" t="s">
        <v>146</v>
      </c>
      <c r="G18" s="2" t="s">
        <v>54</v>
      </c>
      <c r="H18" s="130">
        <v>4400000000</v>
      </c>
      <c r="I18" s="327">
        <v>0</v>
      </c>
      <c r="J18" s="137">
        <f>4400000000-H18</f>
        <v>0</v>
      </c>
      <c r="K18" s="130">
        <f aca="true" t="shared" si="0" ref="K18:K81">+J18</f>
        <v>0</v>
      </c>
      <c r="L18" s="2" t="s">
        <v>55</v>
      </c>
      <c r="M18" s="2" t="str">
        <f>L18</f>
        <v>No</v>
      </c>
      <c r="N18" s="2" t="s">
        <v>149</v>
      </c>
      <c r="O18" s="10"/>
    </row>
    <row r="19" spans="2:14" s="5" customFormat="1" ht="87.75" customHeight="1">
      <c r="B19" s="65">
        <v>70170000</v>
      </c>
      <c r="C19" s="23" t="s">
        <v>192</v>
      </c>
      <c r="D19" s="18" t="s">
        <v>341</v>
      </c>
      <c r="E19" s="2"/>
      <c r="F19" s="2" t="s">
        <v>193</v>
      </c>
      <c r="G19" s="2" t="s">
        <v>54</v>
      </c>
      <c r="H19" s="130">
        <v>15000000000</v>
      </c>
      <c r="I19" s="327">
        <v>0</v>
      </c>
      <c r="J19" s="130">
        <v>0</v>
      </c>
      <c r="K19" s="130">
        <f t="shared" si="0"/>
        <v>0</v>
      </c>
      <c r="L19" s="2" t="s">
        <v>55</v>
      </c>
      <c r="M19" s="2" t="s">
        <v>55</v>
      </c>
      <c r="N19" s="2" t="s">
        <v>194</v>
      </c>
    </row>
    <row r="20" spans="2:14" s="5" customFormat="1" ht="42.75" customHeight="1">
      <c r="B20" s="65">
        <v>70170000</v>
      </c>
      <c r="C20" s="23" t="s">
        <v>57</v>
      </c>
      <c r="D20" s="18"/>
      <c r="E20" s="2"/>
      <c r="F20" s="2"/>
      <c r="G20" s="2"/>
      <c r="H20" s="130">
        <v>142654517.16</v>
      </c>
      <c r="I20" s="327">
        <v>0</v>
      </c>
      <c r="J20" s="130">
        <f>500000000-H20</f>
        <v>357345482.84000003</v>
      </c>
      <c r="K20" s="130">
        <f t="shared" si="0"/>
        <v>357345482.84000003</v>
      </c>
      <c r="L20" s="2" t="s">
        <v>55</v>
      </c>
      <c r="M20" s="2" t="s">
        <v>55</v>
      </c>
      <c r="N20" s="2" t="s">
        <v>194</v>
      </c>
    </row>
    <row r="21" spans="2:14" s="5" customFormat="1" ht="87.75" customHeight="1">
      <c r="B21" s="65">
        <v>70170000</v>
      </c>
      <c r="C21" s="23" t="s">
        <v>355</v>
      </c>
      <c r="D21" s="18" t="s">
        <v>341</v>
      </c>
      <c r="E21" s="2"/>
      <c r="F21" s="2" t="s">
        <v>193</v>
      </c>
      <c r="G21" s="2" t="s">
        <v>54</v>
      </c>
      <c r="H21" s="130"/>
      <c r="I21" s="328">
        <v>28465459136.16</v>
      </c>
      <c r="J21" s="130">
        <f>+I21-H21</f>
        <v>28465459136.16</v>
      </c>
      <c r="K21" s="130">
        <f t="shared" si="0"/>
        <v>28465459136.16</v>
      </c>
      <c r="L21" s="2" t="s">
        <v>55</v>
      </c>
      <c r="M21" s="2" t="s">
        <v>55</v>
      </c>
      <c r="N21" s="2" t="s">
        <v>194</v>
      </c>
    </row>
    <row r="22" spans="2:15" s="5" customFormat="1" ht="47.25" customHeight="1">
      <c r="B22" s="131">
        <v>82100000</v>
      </c>
      <c r="C22" s="23" t="s">
        <v>270</v>
      </c>
      <c r="D22" s="134" t="s">
        <v>341</v>
      </c>
      <c r="E22" s="1" t="s">
        <v>45</v>
      </c>
      <c r="F22" s="1" t="s">
        <v>143</v>
      </c>
      <c r="G22" s="132" t="s">
        <v>54</v>
      </c>
      <c r="H22" s="133"/>
      <c r="I22" s="327">
        <v>6163912</v>
      </c>
      <c r="J22" s="133">
        <f>15000000+I22</f>
        <v>21163912</v>
      </c>
      <c r="K22" s="130">
        <f t="shared" si="0"/>
        <v>21163912</v>
      </c>
      <c r="L22" s="2" t="s">
        <v>55</v>
      </c>
      <c r="M22" s="2" t="s">
        <v>55</v>
      </c>
      <c r="N22" s="1" t="s">
        <v>234</v>
      </c>
      <c r="O22" s="141"/>
    </row>
    <row r="23" spans="2:14" s="5" customFormat="1" ht="47.25" customHeight="1">
      <c r="B23" s="131">
        <v>82110000</v>
      </c>
      <c r="C23" s="23" t="s">
        <v>358</v>
      </c>
      <c r="D23" s="134" t="s">
        <v>359</v>
      </c>
      <c r="E23" s="1"/>
      <c r="F23" s="1" t="s">
        <v>360</v>
      </c>
      <c r="G23" s="132" t="s">
        <v>54</v>
      </c>
      <c r="H23" s="133"/>
      <c r="I23" s="327">
        <v>27000000</v>
      </c>
      <c r="J23" s="133">
        <f>+I23</f>
        <v>27000000</v>
      </c>
      <c r="K23" s="130">
        <f t="shared" si="0"/>
        <v>27000000</v>
      </c>
      <c r="L23" s="2" t="s">
        <v>55</v>
      </c>
      <c r="M23" s="2" t="s">
        <v>55</v>
      </c>
      <c r="N23" s="1" t="s">
        <v>236</v>
      </c>
    </row>
    <row r="24" spans="2:14" s="5" customFormat="1" ht="47.25" customHeight="1">
      <c r="B24" s="131">
        <v>78000000</v>
      </c>
      <c r="C24" s="23" t="s">
        <v>232</v>
      </c>
      <c r="D24" s="134" t="s">
        <v>362</v>
      </c>
      <c r="E24" s="1" t="s">
        <v>33</v>
      </c>
      <c r="F24" s="1" t="s">
        <v>187</v>
      </c>
      <c r="G24" s="132" t="s">
        <v>54</v>
      </c>
      <c r="H24" s="133">
        <v>0</v>
      </c>
      <c r="I24" s="327">
        <v>20000000</v>
      </c>
      <c r="J24" s="133">
        <f>40000000-H24+I24</f>
        <v>60000000</v>
      </c>
      <c r="K24" s="130">
        <f t="shared" si="0"/>
        <v>60000000</v>
      </c>
      <c r="L24" s="133" t="s">
        <v>55</v>
      </c>
      <c r="M24" s="133" t="s">
        <v>55</v>
      </c>
      <c r="N24" s="2" t="s">
        <v>197</v>
      </c>
    </row>
    <row r="25" spans="2:15" s="5" customFormat="1" ht="47.25" customHeight="1">
      <c r="B25" s="131">
        <v>70160000</v>
      </c>
      <c r="C25" s="23" t="s">
        <v>145</v>
      </c>
      <c r="D25" s="134" t="s">
        <v>362</v>
      </c>
      <c r="E25" s="1"/>
      <c r="F25" s="1" t="s">
        <v>363</v>
      </c>
      <c r="G25" s="132" t="s">
        <v>54</v>
      </c>
      <c r="H25" s="133">
        <v>61000000</v>
      </c>
      <c r="I25" s="329">
        <v>0</v>
      </c>
      <c r="J25" s="140">
        <f>140000000-H25</f>
        <v>79000000</v>
      </c>
      <c r="K25" s="130">
        <f t="shared" si="0"/>
        <v>79000000</v>
      </c>
      <c r="L25" s="2" t="s">
        <v>55</v>
      </c>
      <c r="M25" s="2" t="s">
        <v>55</v>
      </c>
      <c r="N25" s="1" t="s">
        <v>172</v>
      </c>
      <c r="O25" s="141"/>
    </row>
    <row r="26" spans="2:15" s="5" customFormat="1" ht="47.25" customHeight="1">
      <c r="B26" s="131">
        <v>77100000</v>
      </c>
      <c r="C26" s="23" t="s">
        <v>128</v>
      </c>
      <c r="D26" s="134" t="s">
        <v>362</v>
      </c>
      <c r="E26" s="1"/>
      <c r="F26" s="1" t="s">
        <v>363</v>
      </c>
      <c r="G26" s="132" t="s">
        <v>54</v>
      </c>
      <c r="H26" s="133"/>
      <c r="I26" s="330">
        <v>61000000</v>
      </c>
      <c r="J26" s="139">
        <f>100000000+I26</f>
        <v>161000000</v>
      </c>
      <c r="K26" s="130">
        <f t="shared" si="0"/>
        <v>161000000</v>
      </c>
      <c r="L26" s="2" t="s">
        <v>55</v>
      </c>
      <c r="M26" s="2" t="s">
        <v>55</v>
      </c>
      <c r="N26" s="1" t="s">
        <v>172</v>
      </c>
      <c r="O26" s="141"/>
    </row>
    <row r="27" spans="2:14" s="5" customFormat="1" ht="47.25" customHeight="1">
      <c r="B27" s="131">
        <v>70170000</v>
      </c>
      <c r="C27" s="23" t="s">
        <v>361</v>
      </c>
      <c r="D27" s="134" t="s">
        <v>341</v>
      </c>
      <c r="E27" s="1" t="s">
        <v>46</v>
      </c>
      <c r="F27" s="1" t="s">
        <v>193</v>
      </c>
      <c r="G27" s="132" t="s">
        <v>54</v>
      </c>
      <c r="H27" s="133"/>
      <c r="I27" s="327">
        <v>1477195381</v>
      </c>
      <c r="J27" s="138">
        <f>+I27</f>
        <v>1477195381</v>
      </c>
      <c r="K27" s="130">
        <f t="shared" si="0"/>
        <v>1477195381</v>
      </c>
      <c r="L27" s="2" t="s">
        <v>55</v>
      </c>
      <c r="M27" s="2" t="s">
        <v>55</v>
      </c>
      <c r="N27" s="1" t="s">
        <v>311</v>
      </c>
    </row>
    <row r="28" spans="2:14" s="5" customFormat="1" ht="47.25" customHeight="1">
      <c r="B28" s="131">
        <v>86101808</v>
      </c>
      <c r="C28" s="23" t="s">
        <v>369</v>
      </c>
      <c r="D28" s="134" t="s">
        <v>362</v>
      </c>
      <c r="E28" s="1" t="s">
        <v>383</v>
      </c>
      <c r="F28" s="1" t="s">
        <v>360</v>
      </c>
      <c r="G28" s="132" t="s">
        <v>54</v>
      </c>
      <c r="H28" s="133"/>
      <c r="I28" s="327">
        <v>12840000</v>
      </c>
      <c r="J28" s="133">
        <f>+I28</f>
        <v>12840000</v>
      </c>
      <c r="K28" s="130">
        <f t="shared" si="0"/>
        <v>12840000</v>
      </c>
      <c r="L28" s="2" t="s">
        <v>55</v>
      </c>
      <c r="M28" s="2" t="s">
        <v>55</v>
      </c>
      <c r="N28" s="1" t="s">
        <v>381</v>
      </c>
    </row>
    <row r="29" spans="2:14" s="5" customFormat="1" ht="47.25" customHeight="1">
      <c r="B29" s="131">
        <v>86101808</v>
      </c>
      <c r="C29" s="23" t="s">
        <v>384</v>
      </c>
      <c r="D29" s="134" t="s">
        <v>362</v>
      </c>
      <c r="E29" s="1" t="s">
        <v>382</v>
      </c>
      <c r="F29" s="1" t="s">
        <v>360</v>
      </c>
      <c r="G29" s="132" t="s">
        <v>54</v>
      </c>
      <c r="H29" s="133"/>
      <c r="I29" s="327">
        <v>11780134</v>
      </c>
      <c r="J29" s="133">
        <f>+I29</f>
        <v>11780134</v>
      </c>
      <c r="K29" s="130">
        <f t="shared" si="0"/>
        <v>11780134</v>
      </c>
      <c r="L29" s="2" t="s">
        <v>55</v>
      </c>
      <c r="M29" s="2" t="s">
        <v>55</v>
      </c>
      <c r="N29" s="1" t="s">
        <v>381</v>
      </c>
    </row>
    <row r="30" spans="2:14" s="5" customFormat="1" ht="47.25" customHeight="1">
      <c r="B30" s="131">
        <v>77100000</v>
      </c>
      <c r="C30" s="23" t="s">
        <v>98</v>
      </c>
      <c r="D30" s="134" t="s">
        <v>379</v>
      </c>
      <c r="E30" s="1" t="s">
        <v>378</v>
      </c>
      <c r="F30" s="1" t="s">
        <v>360</v>
      </c>
      <c r="G30" s="132" t="s">
        <v>54</v>
      </c>
      <c r="H30" s="133">
        <v>78000000</v>
      </c>
      <c r="I30" s="327">
        <v>0</v>
      </c>
      <c r="J30" s="133">
        <f>170000000-78000000</f>
        <v>92000000</v>
      </c>
      <c r="K30" s="130">
        <f t="shared" si="0"/>
        <v>92000000</v>
      </c>
      <c r="L30" s="2" t="s">
        <v>55</v>
      </c>
      <c r="M30" s="2" t="s">
        <v>55</v>
      </c>
      <c r="N30" s="1" t="s">
        <v>159</v>
      </c>
    </row>
    <row r="31" spans="2:14" s="5" customFormat="1" ht="47.25" customHeight="1">
      <c r="B31" s="131">
        <v>77100000</v>
      </c>
      <c r="C31" s="23" t="s">
        <v>228</v>
      </c>
      <c r="D31" s="134" t="s">
        <v>341</v>
      </c>
      <c r="E31" s="1" t="s">
        <v>45</v>
      </c>
      <c r="F31" s="1" t="s">
        <v>202</v>
      </c>
      <c r="G31" s="132" t="s">
        <v>54</v>
      </c>
      <c r="H31" s="133"/>
      <c r="I31" s="327">
        <v>10293000</v>
      </c>
      <c r="J31" s="133">
        <f>30000000-H31+I31</f>
        <v>40293000</v>
      </c>
      <c r="K31" s="130">
        <f t="shared" si="0"/>
        <v>40293000</v>
      </c>
      <c r="L31" s="2" t="s">
        <v>55</v>
      </c>
      <c r="M31" s="2" t="s">
        <v>55</v>
      </c>
      <c r="N31" s="1" t="s">
        <v>172</v>
      </c>
    </row>
    <row r="32" spans="2:15" s="5" customFormat="1" ht="47.25" customHeight="1">
      <c r="B32" s="131">
        <v>921217</v>
      </c>
      <c r="C32" s="23" t="s">
        <v>354</v>
      </c>
      <c r="D32" s="134" t="s">
        <v>341</v>
      </c>
      <c r="E32" s="1">
        <v>10</v>
      </c>
      <c r="F32" s="1" t="s">
        <v>47</v>
      </c>
      <c r="G32" s="132" t="s">
        <v>54</v>
      </c>
      <c r="H32" s="133"/>
      <c r="I32" s="327">
        <v>6233081</v>
      </c>
      <c r="J32" s="133">
        <f>+I32-H32</f>
        <v>6233081</v>
      </c>
      <c r="K32" s="130">
        <f t="shared" si="0"/>
        <v>6233081</v>
      </c>
      <c r="L32" s="2" t="s">
        <v>55</v>
      </c>
      <c r="M32" s="2" t="s">
        <v>55</v>
      </c>
      <c r="N32" s="1" t="s">
        <v>345</v>
      </c>
      <c r="O32" s="11"/>
    </row>
    <row r="33" spans="2:15" s="5" customFormat="1" ht="47.25" customHeight="1">
      <c r="B33" s="131">
        <v>77101501</v>
      </c>
      <c r="C33" s="23" t="s">
        <v>364</v>
      </c>
      <c r="D33" s="134" t="s">
        <v>362</v>
      </c>
      <c r="E33" s="1" t="s">
        <v>365</v>
      </c>
      <c r="F33" s="1" t="s">
        <v>360</v>
      </c>
      <c r="G33" s="132" t="s">
        <v>54</v>
      </c>
      <c r="H33" s="133"/>
      <c r="I33" s="327">
        <v>6000000</v>
      </c>
      <c r="J33" s="133">
        <f>+I33</f>
        <v>6000000</v>
      </c>
      <c r="K33" s="130">
        <f t="shared" si="0"/>
        <v>6000000</v>
      </c>
      <c r="L33" s="2" t="s">
        <v>55</v>
      </c>
      <c r="M33" s="2" t="s">
        <v>55</v>
      </c>
      <c r="N33" s="1" t="s">
        <v>159</v>
      </c>
      <c r="O33" s="11"/>
    </row>
    <row r="34" spans="2:15" s="5" customFormat="1" ht="47.25" customHeight="1">
      <c r="B34" s="131">
        <v>77101501</v>
      </c>
      <c r="C34" s="23" t="s">
        <v>366</v>
      </c>
      <c r="D34" s="134" t="s">
        <v>362</v>
      </c>
      <c r="E34" s="1" t="s">
        <v>365</v>
      </c>
      <c r="F34" s="1" t="s">
        <v>360</v>
      </c>
      <c r="G34" s="132" t="s">
        <v>54</v>
      </c>
      <c r="H34" s="133"/>
      <c r="I34" s="327">
        <v>6000000</v>
      </c>
      <c r="J34" s="133">
        <f aca="true" t="shared" si="1" ref="J34:J39">+I34</f>
        <v>6000000</v>
      </c>
      <c r="K34" s="130">
        <f t="shared" si="0"/>
        <v>6000000</v>
      </c>
      <c r="L34" s="2" t="s">
        <v>55</v>
      </c>
      <c r="M34" s="2" t="s">
        <v>55</v>
      </c>
      <c r="N34" s="1" t="s">
        <v>159</v>
      </c>
      <c r="O34" s="11"/>
    </row>
    <row r="35" spans="2:15" s="5" customFormat="1" ht="47.25" customHeight="1">
      <c r="B35" s="131">
        <v>77101501</v>
      </c>
      <c r="C35" s="23" t="s">
        <v>367</v>
      </c>
      <c r="D35" s="134" t="s">
        <v>362</v>
      </c>
      <c r="E35" s="1" t="s">
        <v>365</v>
      </c>
      <c r="F35" s="1" t="s">
        <v>360</v>
      </c>
      <c r="G35" s="132" t="s">
        <v>54</v>
      </c>
      <c r="H35" s="133"/>
      <c r="I35" s="327">
        <v>6000000</v>
      </c>
      <c r="J35" s="133">
        <f t="shared" si="1"/>
        <v>6000000</v>
      </c>
      <c r="K35" s="130">
        <f t="shared" si="0"/>
        <v>6000000</v>
      </c>
      <c r="L35" s="2" t="s">
        <v>55</v>
      </c>
      <c r="M35" s="2" t="s">
        <v>55</v>
      </c>
      <c r="N35" s="1" t="s">
        <v>159</v>
      </c>
      <c r="O35" s="11"/>
    </row>
    <row r="36" spans="2:15" s="5" customFormat="1" ht="47.25" customHeight="1">
      <c r="B36" s="131">
        <v>77101501</v>
      </c>
      <c r="C36" s="23" t="s">
        <v>368</v>
      </c>
      <c r="D36" s="134" t="s">
        <v>362</v>
      </c>
      <c r="E36" s="1" t="s">
        <v>365</v>
      </c>
      <c r="F36" s="1" t="s">
        <v>360</v>
      </c>
      <c r="G36" s="132" t="s">
        <v>54</v>
      </c>
      <c r="H36" s="133"/>
      <c r="I36" s="327">
        <v>6000000</v>
      </c>
      <c r="J36" s="133">
        <f t="shared" si="1"/>
        <v>6000000</v>
      </c>
      <c r="K36" s="130">
        <f t="shared" si="0"/>
        <v>6000000</v>
      </c>
      <c r="L36" s="2" t="s">
        <v>55</v>
      </c>
      <c r="M36" s="2" t="s">
        <v>55</v>
      </c>
      <c r="N36" s="1" t="s">
        <v>159</v>
      </c>
      <c r="O36" s="11"/>
    </row>
    <row r="37" spans="2:15" s="5" customFormat="1" ht="47.25" customHeight="1">
      <c r="B37" s="131">
        <v>77101501</v>
      </c>
      <c r="C37" s="23" t="s">
        <v>372</v>
      </c>
      <c r="D37" s="134" t="s">
        <v>362</v>
      </c>
      <c r="E37" s="1" t="s">
        <v>365</v>
      </c>
      <c r="F37" s="1" t="s">
        <v>360</v>
      </c>
      <c r="G37" s="132" t="s">
        <v>54</v>
      </c>
      <c r="H37" s="133"/>
      <c r="I37" s="327">
        <v>6000000</v>
      </c>
      <c r="J37" s="133">
        <f t="shared" si="1"/>
        <v>6000000</v>
      </c>
      <c r="K37" s="130">
        <f t="shared" si="0"/>
        <v>6000000</v>
      </c>
      <c r="L37" s="2" t="s">
        <v>55</v>
      </c>
      <c r="M37" s="2" t="s">
        <v>55</v>
      </c>
      <c r="N37" s="1" t="s">
        <v>159</v>
      </c>
      <c r="O37" s="11"/>
    </row>
    <row r="38" spans="2:15" s="5" customFormat="1" ht="47.25" customHeight="1">
      <c r="B38" s="131">
        <v>77101501</v>
      </c>
      <c r="C38" s="23" t="s">
        <v>371</v>
      </c>
      <c r="D38" s="134" t="s">
        <v>362</v>
      </c>
      <c r="E38" s="1" t="s">
        <v>365</v>
      </c>
      <c r="F38" s="1" t="s">
        <v>360</v>
      </c>
      <c r="G38" s="132" t="s">
        <v>54</v>
      </c>
      <c r="H38" s="133"/>
      <c r="I38" s="327">
        <v>6000000</v>
      </c>
      <c r="J38" s="133">
        <f t="shared" si="1"/>
        <v>6000000</v>
      </c>
      <c r="K38" s="130">
        <f t="shared" si="0"/>
        <v>6000000</v>
      </c>
      <c r="L38" s="2" t="s">
        <v>55</v>
      </c>
      <c r="M38" s="2" t="s">
        <v>55</v>
      </c>
      <c r="N38" s="1" t="s">
        <v>159</v>
      </c>
      <c r="O38" s="11"/>
    </row>
    <row r="39" spans="2:15" s="5" customFormat="1" ht="47.25" customHeight="1">
      <c r="B39" s="131">
        <v>77101501</v>
      </c>
      <c r="C39" s="23" t="s">
        <v>370</v>
      </c>
      <c r="D39" s="134" t="s">
        <v>362</v>
      </c>
      <c r="E39" s="1" t="s">
        <v>365</v>
      </c>
      <c r="F39" s="1" t="s">
        <v>360</v>
      </c>
      <c r="G39" s="132" t="s">
        <v>54</v>
      </c>
      <c r="H39" s="133"/>
      <c r="I39" s="327">
        <v>6000000</v>
      </c>
      <c r="J39" s="133">
        <f t="shared" si="1"/>
        <v>6000000</v>
      </c>
      <c r="K39" s="130">
        <f t="shared" si="0"/>
        <v>6000000</v>
      </c>
      <c r="L39" s="2" t="s">
        <v>55</v>
      </c>
      <c r="M39" s="2" t="s">
        <v>55</v>
      </c>
      <c r="N39" s="1" t="s">
        <v>159</v>
      </c>
      <c r="O39" s="11"/>
    </row>
    <row r="40" spans="2:15" s="5" customFormat="1" ht="47.25" customHeight="1">
      <c r="B40" s="131">
        <v>77101501</v>
      </c>
      <c r="C40" s="23" t="s">
        <v>373</v>
      </c>
      <c r="D40" s="134" t="s">
        <v>362</v>
      </c>
      <c r="E40" s="1" t="s">
        <v>365</v>
      </c>
      <c r="F40" s="1" t="s">
        <v>360</v>
      </c>
      <c r="G40" s="132" t="s">
        <v>54</v>
      </c>
      <c r="H40" s="133"/>
      <c r="I40" s="327">
        <v>6000000</v>
      </c>
      <c r="J40" s="133">
        <f aca="true" t="shared" si="2" ref="J40:J45">+I40</f>
        <v>6000000</v>
      </c>
      <c r="K40" s="130">
        <f t="shared" si="0"/>
        <v>6000000</v>
      </c>
      <c r="L40" s="2" t="s">
        <v>55</v>
      </c>
      <c r="M40" s="2" t="s">
        <v>55</v>
      </c>
      <c r="N40" s="1" t="s">
        <v>159</v>
      </c>
      <c r="O40" s="11"/>
    </row>
    <row r="41" spans="2:15" s="5" customFormat="1" ht="47.25" customHeight="1">
      <c r="B41" s="131">
        <v>77101501</v>
      </c>
      <c r="C41" s="23" t="s">
        <v>380</v>
      </c>
      <c r="D41" s="134" t="s">
        <v>362</v>
      </c>
      <c r="E41" s="1" t="s">
        <v>365</v>
      </c>
      <c r="F41" s="1" t="s">
        <v>360</v>
      </c>
      <c r="G41" s="132" t="s">
        <v>54</v>
      </c>
      <c r="H41" s="133"/>
      <c r="I41" s="327">
        <v>6000000</v>
      </c>
      <c r="J41" s="133">
        <f t="shared" si="2"/>
        <v>6000000</v>
      </c>
      <c r="K41" s="130">
        <f t="shared" si="0"/>
        <v>6000000</v>
      </c>
      <c r="L41" s="2" t="s">
        <v>55</v>
      </c>
      <c r="M41" s="2" t="s">
        <v>55</v>
      </c>
      <c r="N41" s="1" t="s">
        <v>159</v>
      </c>
      <c r="O41" s="11"/>
    </row>
    <row r="42" spans="2:15" s="5" customFormat="1" ht="47.25" customHeight="1">
      <c r="B42" s="131">
        <v>77101501</v>
      </c>
      <c r="C42" s="23" t="s">
        <v>374</v>
      </c>
      <c r="D42" s="134" t="s">
        <v>362</v>
      </c>
      <c r="E42" s="1" t="s">
        <v>365</v>
      </c>
      <c r="F42" s="1" t="s">
        <v>360</v>
      </c>
      <c r="G42" s="132" t="s">
        <v>54</v>
      </c>
      <c r="H42" s="133"/>
      <c r="I42" s="327">
        <v>6000000</v>
      </c>
      <c r="J42" s="133">
        <f t="shared" si="2"/>
        <v>6000000</v>
      </c>
      <c r="K42" s="130">
        <f t="shared" si="0"/>
        <v>6000000</v>
      </c>
      <c r="L42" s="2" t="s">
        <v>55</v>
      </c>
      <c r="M42" s="2" t="s">
        <v>55</v>
      </c>
      <c r="N42" s="1" t="s">
        <v>159</v>
      </c>
      <c r="O42" s="11"/>
    </row>
    <row r="43" spans="2:15" s="5" customFormat="1" ht="47.25" customHeight="1">
      <c r="B43" s="131">
        <v>77101501</v>
      </c>
      <c r="C43" s="23" t="s">
        <v>375</v>
      </c>
      <c r="D43" s="134" t="s">
        <v>362</v>
      </c>
      <c r="E43" s="1" t="s">
        <v>365</v>
      </c>
      <c r="F43" s="1" t="s">
        <v>360</v>
      </c>
      <c r="G43" s="132" t="s">
        <v>54</v>
      </c>
      <c r="H43" s="133"/>
      <c r="I43" s="327">
        <v>6000000</v>
      </c>
      <c r="J43" s="133">
        <f t="shared" si="2"/>
        <v>6000000</v>
      </c>
      <c r="K43" s="130">
        <f t="shared" si="0"/>
        <v>6000000</v>
      </c>
      <c r="L43" s="2" t="s">
        <v>55</v>
      </c>
      <c r="M43" s="2" t="s">
        <v>55</v>
      </c>
      <c r="N43" s="1" t="s">
        <v>159</v>
      </c>
      <c r="O43" s="11"/>
    </row>
    <row r="44" spans="2:15" s="5" customFormat="1" ht="47.25" customHeight="1">
      <c r="B44" s="131">
        <v>77101501</v>
      </c>
      <c r="C44" s="23" t="s">
        <v>376</v>
      </c>
      <c r="D44" s="134" t="s">
        <v>362</v>
      </c>
      <c r="E44" s="1" t="s">
        <v>365</v>
      </c>
      <c r="F44" s="1" t="s">
        <v>360</v>
      </c>
      <c r="G44" s="132" t="s">
        <v>54</v>
      </c>
      <c r="H44" s="133"/>
      <c r="I44" s="327">
        <v>6000000</v>
      </c>
      <c r="J44" s="133">
        <f t="shared" si="2"/>
        <v>6000000</v>
      </c>
      <c r="K44" s="130">
        <f t="shared" si="0"/>
        <v>6000000</v>
      </c>
      <c r="L44" s="2" t="s">
        <v>55</v>
      </c>
      <c r="M44" s="2" t="s">
        <v>55</v>
      </c>
      <c r="N44" s="1" t="s">
        <v>159</v>
      </c>
      <c r="O44" s="11"/>
    </row>
    <row r="45" spans="2:15" s="5" customFormat="1" ht="47.25" customHeight="1">
      <c r="B45" s="131">
        <v>77101501</v>
      </c>
      <c r="C45" s="23" t="s">
        <v>377</v>
      </c>
      <c r="D45" s="134" t="s">
        <v>362</v>
      </c>
      <c r="E45" s="1" t="s">
        <v>365</v>
      </c>
      <c r="F45" s="1" t="s">
        <v>360</v>
      </c>
      <c r="G45" s="132" t="s">
        <v>54</v>
      </c>
      <c r="H45" s="133"/>
      <c r="I45" s="327">
        <v>6000000</v>
      </c>
      <c r="J45" s="133">
        <f t="shared" si="2"/>
        <v>6000000</v>
      </c>
      <c r="K45" s="130">
        <f t="shared" si="0"/>
        <v>6000000</v>
      </c>
      <c r="L45" s="2" t="s">
        <v>55</v>
      </c>
      <c r="M45" s="2" t="s">
        <v>55</v>
      </c>
      <c r="N45" s="1" t="s">
        <v>159</v>
      </c>
      <c r="O45" s="11"/>
    </row>
    <row r="46" spans="2:15" s="5" customFormat="1" ht="47.25" customHeight="1">
      <c r="B46" s="131">
        <v>77101501</v>
      </c>
      <c r="C46" s="23" t="s">
        <v>385</v>
      </c>
      <c r="D46" s="134" t="s">
        <v>362</v>
      </c>
      <c r="E46" s="1" t="s">
        <v>365</v>
      </c>
      <c r="F46" s="1" t="s">
        <v>360</v>
      </c>
      <c r="G46" s="132" t="s">
        <v>54</v>
      </c>
      <c r="H46" s="133"/>
      <c r="I46" s="327">
        <v>6000000</v>
      </c>
      <c r="J46" s="133">
        <v>6000000</v>
      </c>
      <c r="K46" s="130">
        <f t="shared" si="0"/>
        <v>6000000</v>
      </c>
      <c r="L46" s="2" t="s">
        <v>55</v>
      </c>
      <c r="M46" s="2" t="s">
        <v>55</v>
      </c>
      <c r="N46" s="1" t="s">
        <v>159</v>
      </c>
      <c r="O46" s="326">
        <f>SUM(K17:K46)</f>
        <v>30895310127</v>
      </c>
    </row>
    <row r="47" spans="2:16" ht="39.75" customHeight="1">
      <c r="B47" s="321">
        <v>82110000</v>
      </c>
      <c r="C47" s="113" t="s">
        <v>386</v>
      </c>
      <c r="D47" s="322" t="s">
        <v>362</v>
      </c>
      <c r="E47" s="112" t="s">
        <v>378</v>
      </c>
      <c r="F47" s="112" t="s">
        <v>360</v>
      </c>
      <c r="G47" s="323" t="s">
        <v>54</v>
      </c>
      <c r="H47" s="318"/>
      <c r="I47" s="332">
        <v>9000000</v>
      </c>
      <c r="J47" s="318">
        <f>+I47</f>
        <v>9000000</v>
      </c>
      <c r="K47" s="130">
        <f t="shared" si="0"/>
        <v>9000000</v>
      </c>
      <c r="L47" s="116" t="s">
        <v>55</v>
      </c>
      <c r="M47" s="116" t="s">
        <v>55</v>
      </c>
      <c r="N47" s="112" t="s">
        <v>236</v>
      </c>
      <c r="O47" s="292">
        <f>SUM(H17:H46)</f>
        <v>30081654517.16</v>
      </c>
      <c r="P47" s="292">
        <f>SUM(I17:I46)</f>
        <v>30181964644.16</v>
      </c>
    </row>
    <row r="48" spans="2:14" ht="39.75" customHeight="1">
      <c r="B48" s="321">
        <v>77100000</v>
      </c>
      <c r="C48" s="113" t="s">
        <v>50</v>
      </c>
      <c r="D48" s="322" t="s">
        <v>362</v>
      </c>
      <c r="E48" s="112" t="s">
        <v>33</v>
      </c>
      <c r="F48" s="112" t="s">
        <v>47</v>
      </c>
      <c r="G48" s="323" t="s">
        <v>54</v>
      </c>
      <c r="H48" s="318">
        <v>110000000</v>
      </c>
      <c r="I48" s="332"/>
      <c r="J48" s="318">
        <f>110000000-H48+I48</f>
        <v>0</v>
      </c>
      <c r="K48" s="130">
        <f t="shared" si="0"/>
        <v>0</v>
      </c>
      <c r="L48" s="116" t="s">
        <v>55</v>
      </c>
      <c r="M48" s="116" t="s">
        <v>55</v>
      </c>
      <c r="N48" s="112" t="s">
        <v>166</v>
      </c>
    </row>
    <row r="49" spans="2:16" ht="39.75" customHeight="1">
      <c r="B49" s="321">
        <v>77100000</v>
      </c>
      <c r="C49" s="113" t="s">
        <v>69</v>
      </c>
      <c r="D49" s="322" t="s">
        <v>362</v>
      </c>
      <c r="E49" s="112" t="s">
        <v>37</v>
      </c>
      <c r="F49" s="112" t="s">
        <v>47</v>
      </c>
      <c r="G49" s="323" t="s">
        <v>54</v>
      </c>
      <c r="H49" s="318">
        <v>90000000</v>
      </c>
      <c r="I49" s="332"/>
      <c r="J49" s="318">
        <f>90000000-H49</f>
        <v>0</v>
      </c>
      <c r="K49" s="130">
        <f t="shared" si="0"/>
        <v>0</v>
      </c>
      <c r="L49" s="116" t="s">
        <v>55</v>
      </c>
      <c r="M49" s="116" t="s">
        <v>55</v>
      </c>
      <c r="N49" s="112" t="s">
        <v>166</v>
      </c>
      <c r="P49" s="292">
        <f>+O47-P47</f>
        <v>-100310127</v>
      </c>
    </row>
    <row r="50" spans="2:14" ht="39.75" customHeight="1">
      <c r="B50" s="321">
        <v>77100000</v>
      </c>
      <c r="C50" s="113" t="s">
        <v>392</v>
      </c>
      <c r="D50" s="322" t="s">
        <v>362</v>
      </c>
      <c r="E50" s="112" t="s">
        <v>378</v>
      </c>
      <c r="F50" s="112" t="s">
        <v>150</v>
      </c>
      <c r="G50" s="323" t="s">
        <v>54</v>
      </c>
      <c r="H50" s="318"/>
      <c r="I50" s="332">
        <v>200000000</v>
      </c>
      <c r="J50" s="318">
        <f>+I50</f>
        <v>200000000</v>
      </c>
      <c r="K50" s="130">
        <f t="shared" si="0"/>
        <v>200000000</v>
      </c>
      <c r="L50" s="116" t="s">
        <v>55</v>
      </c>
      <c r="M50" s="116" t="s">
        <v>55</v>
      </c>
      <c r="N50" s="112" t="s">
        <v>393</v>
      </c>
    </row>
    <row r="51" spans="2:17" ht="39.75" customHeight="1">
      <c r="B51" s="321">
        <v>70170000</v>
      </c>
      <c r="C51" s="113" t="s">
        <v>30</v>
      </c>
      <c r="D51" s="322" t="s">
        <v>379</v>
      </c>
      <c r="E51" s="112" t="s">
        <v>35</v>
      </c>
      <c r="F51" s="112" t="s">
        <v>193</v>
      </c>
      <c r="G51" s="323" t="s">
        <v>54</v>
      </c>
      <c r="H51" s="318"/>
      <c r="I51" s="332">
        <v>13960000000</v>
      </c>
      <c r="J51" s="318">
        <f>+I51-H51</f>
        <v>13960000000</v>
      </c>
      <c r="K51" s="130">
        <f t="shared" si="0"/>
        <v>13960000000</v>
      </c>
      <c r="L51" s="116" t="s">
        <v>55</v>
      </c>
      <c r="M51" s="116" t="s">
        <v>55</v>
      </c>
      <c r="N51" s="112" t="s">
        <v>345</v>
      </c>
      <c r="Q51" s="309"/>
    </row>
    <row r="52" spans="2:14" ht="39.75" customHeight="1">
      <c r="B52" s="321">
        <v>70170000</v>
      </c>
      <c r="C52" s="113" t="s">
        <v>151</v>
      </c>
      <c r="D52" s="322" t="s">
        <v>449</v>
      </c>
      <c r="E52" s="112" t="s">
        <v>35</v>
      </c>
      <c r="F52" s="112" t="s">
        <v>193</v>
      </c>
      <c r="G52" s="323" t="s">
        <v>54</v>
      </c>
      <c r="H52" s="318"/>
      <c r="I52" s="332">
        <v>2900000000</v>
      </c>
      <c r="J52" s="318">
        <f aca="true" t="shared" si="3" ref="J52:J84">+I52-H52</f>
        <v>2900000000</v>
      </c>
      <c r="K52" s="130">
        <f t="shared" si="0"/>
        <v>2900000000</v>
      </c>
      <c r="L52" s="116" t="s">
        <v>55</v>
      </c>
      <c r="M52" s="116" t="s">
        <v>55</v>
      </c>
      <c r="N52" s="112" t="s">
        <v>454</v>
      </c>
    </row>
    <row r="53" spans="2:14" ht="39.75" customHeight="1">
      <c r="B53" s="321">
        <v>77100000</v>
      </c>
      <c r="C53" s="113" t="s">
        <v>63</v>
      </c>
      <c r="D53" s="322" t="s">
        <v>379</v>
      </c>
      <c r="E53" s="112" t="s">
        <v>33</v>
      </c>
      <c r="F53" s="112" t="s">
        <v>193</v>
      </c>
      <c r="G53" s="323" t="s">
        <v>54</v>
      </c>
      <c r="H53" s="318"/>
      <c r="I53" s="332">
        <v>1500000000</v>
      </c>
      <c r="J53" s="318">
        <f t="shared" si="3"/>
        <v>1500000000</v>
      </c>
      <c r="K53" s="130">
        <f t="shared" si="0"/>
        <v>1500000000</v>
      </c>
      <c r="L53" s="116" t="s">
        <v>55</v>
      </c>
      <c r="M53" s="116" t="s">
        <v>55</v>
      </c>
      <c r="N53" s="112" t="s">
        <v>160</v>
      </c>
    </row>
    <row r="54" spans="2:14" ht="39.75" customHeight="1">
      <c r="B54" s="321">
        <v>80100000</v>
      </c>
      <c r="C54" s="113" t="s">
        <v>161</v>
      </c>
      <c r="D54" s="322" t="s">
        <v>379</v>
      </c>
      <c r="E54" s="112" t="s">
        <v>450</v>
      </c>
      <c r="F54" s="112" t="s">
        <v>193</v>
      </c>
      <c r="G54" s="323" t="s">
        <v>54</v>
      </c>
      <c r="H54" s="318"/>
      <c r="I54" s="332">
        <v>500000000</v>
      </c>
      <c r="J54" s="318">
        <f>500000000+I54-H54</f>
        <v>1000000000</v>
      </c>
      <c r="K54" s="130">
        <f t="shared" si="0"/>
        <v>1000000000</v>
      </c>
      <c r="L54" s="116" t="s">
        <v>55</v>
      </c>
      <c r="M54" s="116" t="s">
        <v>55</v>
      </c>
      <c r="N54" s="112" t="s">
        <v>455</v>
      </c>
    </row>
    <row r="55" spans="2:14" ht="39.75" customHeight="1">
      <c r="B55" s="321">
        <v>80100000</v>
      </c>
      <c r="C55" s="113" t="s">
        <v>447</v>
      </c>
      <c r="D55" s="322" t="s">
        <v>362</v>
      </c>
      <c r="E55" s="112" t="s">
        <v>378</v>
      </c>
      <c r="F55" s="112" t="s">
        <v>150</v>
      </c>
      <c r="G55" s="323" t="s">
        <v>54</v>
      </c>
      <c r="H55" s="318"/>
      <c r="I55" s="332">
        <v>1000000000</v>
      </c>
      <c r="J55" s="318">
        <f>1300000000+I55-H55</f>
        <v>2300000000</v>
      </c>
      <c r="K55" s="130">
        <f t="shared" si="0"/>
        <v>2300000000</v>
      </c>
      <c r="L55" s="116" t="s">
        <v>55</v>
      </c>
      <c r="M55" s="116" t="s">
        <v>55</v>
      </c>
      <c r="N55" s="112" t="s">
        <v>159</v>
      </c>
    </row>
    <row r="56" spans="2:14" ht="39.75" customHeight="1">
      <c r="B56" s="321">
        <v>77100000</v>
      </c>
      <c r="C56" s="113" t="s">
        <v>67</v>
      </c>
      <c r="D56" s="322" t="s">
        <v>379</v>
      </c>
      <c r="E56" s="112" t="s">
        <v>37</v>
      </c>
      <c r="F56" s="112" t="s">
        <v>193</v>
      </c>
      <c r="G56" s="323" t="s">
        <v>54</v>
      </c>
      <c r="H56" s="318"/>
      <c r="I56" s="332">
        <v>540000000</v>
      </c>
      <c r="J56" s="318">
        <f>160000000+I56-H56</f>
        <v>700000000</v>
      </c>
      <c r="K56" s="130">
        <f t="shared" si="0"/>
        <v>700000000</v>
      </c>
      <c r="L56" s="116" t="s">
        <v>55</v>
      </c>
      <c r="M56" s="116" t="s">
        <v>55</v>
      </c>
      <c r="N56" s="112" t="s">
        <v>160</v>
      </c>
    </row>
    <row r="57" spans="2:14" ht="39.75" customHeight="1">
      <c r="B57" s="321">
        <v>80100000</v>
      </c>
      <c r="C57" s="113" t="s">
        <v>170</v>
      </c>
      <c r="D57" s="322" t="s">
        <v>379</v>
      </c>
      <c r="E57" s="112" t="s">
        <v>35</v>
      </c>
      <c r="F57" s="112" t="s">
        <v>187</v>
      </c>
      <c r="G57" s="323" t="s">
        <v>54</v>
      </c>
      <c r="H57" s="318"/>
      <c r="I57" s="332">
        <v>200000000</v>
      </c>
      <c r="J57" s="318">
        <f>500000000+I57-H57</f>
        <v>700000000</v>
      </c>
      <c r="K57" s="130">
        <f t="shared" si="0"/>
        <v>700000000</v>
      </c>
      <c r="L57" s="116" t="s">
        <v>55</v>
      </c>
      <c r="M57" s="116" t="s">
        <v>55</v>
      </c>
      <c r="N57" s="112" t="s">
        <v>456</v>
      </c>
    </row>
    <row r="58" spans="2:14" ht="39.75" customHeight="1">
      <c r="B58" s="321">
        <v>77100000</v>
      </c>
      <c r="C58" s="113" t="s">
        <v>437</v>
      </c>
      <c r="D58" s="322" t="s">
        <v>379</v>
      </c>
      <c r="E58" s="112" t="s">
        <v>35</v>
      </c>
      <c r="F58" s="112" t="s">
        <v>187</v>
      </c>
      <c r="G58" s="323" t="s">
        <v>54</v>
      </c>
      <c r="H58" s="318"/>
      <c r="I58" s="332">
        <v>250000000</v>
      </c>
      <c r="J58" s="318">
        <f t="shared" si="3"/>
        <v>250000000</v>
      </c>
      <c r="K58" s="130">
        <f t="shared" si="0"/>
        <v>250000000</v>
      </c>
      <c r="L58" s="116" t="s">
        <v>55</v>
      </c>
      <c r="M58" s="116" t="s">
        <v>55</v>
      </c>
      <c r="N58" s="112" t="s">
        <v>457</v>
      </c>
    </row>
    <row r="59" spans="2:14" ht="39.75" customHeight="1">
      <c r="B59" s="321">
        <v>77100000</v>
      </c>
      <c r="C59" s="113" t="s">
        <v>438</v>
      </c>
      <c r="D59" s="322" t="s">
        <v>379</v>
      </c>
      <c r="E59" s="112" t="s">
        <v>35</v>
      </c>
      <c r="F59" s="112" t="s">
        <v>187</v>
      </c>
      <c r="G59" s="323" t="s">
        <v>54</v>
      </c>
      <c r="H59" s="318"/>
      <c r="I59" s="332">
        <v>250000000</v>
      </c>
      <c r="J59" s="318">
        <f t="shared" si="3"/>
        <v>250000000</v>
      </c>
      <c r="K59" s="130">
        <f t="shared" si="0"/>
        <v>250000000</v>
      </c>
      <c r="L59" s="116" t="s">
        <v>55</v>
      </c>
      <c r="M59" s="116" t="s">
        <v>55</v>
      </c>
      <c r="N59" s="112" t="s">
        <v>457</v>
      </c>
    </row>
    <row r="60" spans="2:14" ht="62.25" customHeight="1">
      <c r="B60" s="321">
        <v>77100000</v>
      </c>
      <c r="C60" s="113" t="s">
        <v>95</v>
      </c>
      <c r="D60" s="322" t="s">
        <v>379</v>
      </c>
      <c r="E60" s="112" t="s">
        <v>35</v>
      </c>
      <c r="F60" s="112" t="s">
        <v>193</v>
      </c>
      <c r="G60" s="323" t="s">
        <v>54</v>
      </c>
      <c r="H60" s="318"/>
      <c r="I60" s="332">
        <v>1200000000</v>
      </c>
      <c r="J60" s="318">
        <f>180000000+I60-H60</f>
        <v>1380000000</v>
      </c>
      <c r="K60" s="130">
        <f t="shared" si="0"/>
        <v>1380000000</v>
      </c>
      <c r="L60" s="116" t="s">
        <v>55</v>
      </c>
      <c r="M60" s="116" t="s">
        <v>55</v>
      </c>
      <c r="N60" s="112" t="s">
        <v>171</v>
      </c>
    </row>
    <row r="61" spans="2:14" ht="39.75" customHeight="1">
      <c r="B61" s="321">
        <v>77100000</v>
      </c>
      <c r="C61" s="113" t="s">
        <v>439</v>
      </c>
      <c r="D61" s="322" t="s">
        <v>379</v>
      </c>
      <c r="E61" s="112" t="s">
        <v>35</v>
      </c>
      <c r="F61" s="112" t="s">
        <v>193</v>
      </c>
      <c r="G61" s="323" t="s">
        <v>54</v>
      </c>
      <c r="H61" s="318"/>
      <c r="I61" s="332">
        <v>5500000000</v>
      </c>
      <c r="J61" s="318">
        <f t="shared" si="3"/>
        <v>5500000000</v>
      </c>
      <c r="K61" s="130">
        <f t="shared" si="0"/>
        <v>5500000000</v>
      </c>
      <c r="L61" s="116" t="s">
        <v>55</v>
      </c>
      <c r="M61" s="116" t="s">
        <v>55</v>
      </c>
      <c r="N61" s="112" t="s">
        <v>457</v>
      </c>
    </row>
    <row r="62" spans="2:14" ht="39.75" customHeight="1">
      <c r="B62" s="321">
        <v>77100000</v>
      </c>
      <c r="C62" s="113" t="s">
        <v>99</v>
      </c>
      <c r="D62" s="322" t="s">
        <v>379</v>
      </c>
      <c r="E62" s="112" t="s">
        <v>35</v>
      </c>
      <c r="F62" s="112" t="s">
        <v>193</v>
      </c>
      <c r="G62" s="323" t="s">
        <v>54</v>
      </c>
      <c r="H62" s="318"/>
      <c r="I62" s="332">
        <v>1000000000</v>
      </c>
      <c r="J62" s="318">
        <f>170000000+I62-H62</f>
        <v>1170000000</v>
      </c>
      <c r="K62" s="130">
        <f t="shared" si="0"/>
        <v>1170000000</v>
      </c>
      <c r="L62" s="116" t="s">
        <v>55</v>
      </c>
      <c r="M62" s="116" t="s">
        <v>55</v>
      </c>
      <c r="N62" s="112" t="s">
        <v>159</v>
      </c>
    </row>
    <row r="63" spans="2:14" ht="39.75" customHeight="1">
      <c r="B63" s="321">
        <v>70160000</v>
      </c>
      <c r="C63" s="113" t="s">
        <v>440</v>
      </c>
      <c r="D63" s="322" t="s">
        <v>379</v>
      </c>
      <c r="E63" s="112" t="s">
        <v>33</v>
      </c>
      <c r="F63" s="112" t="s">
        <v>187</v>
      </c>
      <c r="G63" s="323" t="s">
        <v>54</v>
      </c>
      <c r="H63" s="318"/>
      <c r="I63" s="332">
        <v>300000000</v>
      </c>
      <c r="J63" s="318">
        <f t="shared" si="3"/>
        <v>300000000</v>
      </c>
      <c r="K63" s="130">
        <f t="shared" si="0"/>
        <v>300000000</v>
      </c>
      <c r="L63" s="116" t="s">
        <v>55</v>
      </c>
      <c r="M63" s="116" t="s">
        <v>55</v>
      </c>
      <c r="N63" s="112" t="s">
        <v>458</v>
      </c>
    </row>
    <row r="64" spans="2:15" ht="39.75" customHeight="1">
      <c r="B64" s="385">
        <v>70160000</v>
      </c>
      <c r="C64" s="386" t="s">
        <v>137</v>
      </c>
      <c r="D64" s="387" t="s">
        <v>379</v>
      </c>
      <c r="E64" s="388" t="s">
        <v>35</v>
      </c>
      <c r="F64" s="388" t="s">
        <v>187</v>
      </c>
      <c r="G64" s="389" t="s">
        <v>54</v>
      </c>
      <c r="H64" s="390"/>
      <c r="I64" s="391">
        <v>60000000</v>
      </c>
      <c r="J64" s="390">
        <f t="shared" si="3"/>
        <v>60000000</v>
      </c>
      <c r="K64" s="392">
        <f t="shared" si="0"/>
        <v>60000000</v>
      </c>
      <c r="L64" s="393" t="s">
        <v>55</v>
      </c>
      <c r="M64" s="393" t="s">
        <v>55</v>
      </c>
      <c r="N64" s="112" t="s">
        <v>458</v>
      </c>
      <c r="O64" s="292"/>
    </row>
    <row r="65" spans="2:15" ht="39.75" customHeight="1">
      <c r="B65" s="321">
        <v>77100000</v>
      </c>
      <c r="C65" s="113" t="s">
        <v>181</v>
      </c>
      <c r="D65" s="322" t="s">
        <v>379</v>
      </c>
      <c r="E65" s="112" t="s">
        <v>35</v>
      </c>
      <c r="F65" s="112" t="s">
        <v>187</v>
      </c>
      <c r="G65" s="323" t="s">
        <v>54</v>
      </c>
      <c r="H65" s="318"/>
      <c r="I65" s="332">
        <v>800000000</v>
      </c>
      <c r="J65" s="318">
        <f t="shared" si="3"/>
        <v>800000000</v>
      </c>
      <c r="K65" s="130">
        <f t="shared" si="0"/>
        <v>800000000</v>
      </c>
      <c r="L65" s="116" t="s">
        <v>55</v>
      </c>
      <c r="M65" s="116" t="s">
        <v>55</v>
      </c>
      <c r="N65" s="112" t="s">
        <v>458</v>
      </c>
      <c r="O65" s="293"/>
    </row>
    <row r="66" spans="2:15" ht="39.75" customHeight="1">
      <c r="B66" s="321"/>
      <c r="C66" s="113" t="s">
        <v>441</v>
      </c>
      <c r="D66" s="322" t="s">
        <v>379</v>
      </c>
      <c r="E66" s="112" t="s">
        <v>35</v>
      </c>
      <c r="F66" s="112" t="s">
        <v>193</v>
      </c>
      <c r="G66" s="323" t="s">
        <v>54</v>
      </c>
      <c r="H66" s="318"/>
      <c r="I66" s="332">
        <v>1000000000</v>
      </c>
      <c r="J66" s="318">
        <f t="shared" si="3"/>
        <v>1000000000</v>
      </c>
      <c r="K66" s="130">
        <f t="shared" si="0"/>
        <v>1000000000</v>
      </c>
      <c r="L66" s="116" t="s">
        <v>55</v>
      </c>
      <c r="M66" s="116" t="s">
        <v>55</v>
      </c>
      <c r="N66" s="112" t="s">
        <v>179</v>
      </c>
      <c r="O66" s="292"/>
    </row>
    <row r="67" spans="2:14" ht="39.75" customHeight="1">
      <c r="B67" s="321">
        <v>70170000</v>
      </c>
      <c r="C67" s="113" t="s">
        <v>442</v>
      </c>
      <c r="D67" s="322" t="s">
        <v>379</v>
      </c>
      <c r="E67" s="112" t="s">
        <v>35</v>
      </c>
      <c r="F67" s="112" t="s">
        <v>187</v>
      </c>
      <c r="G67" s="323" t="s">
        <v>54</v>
      </c>
      <c r="H67" s="318"/>
      <c r="I67" s="332">
        <v>160000000</v>
      </c>
      <c r="J67" s="318">
        <f t="shared" si="3"/>
        <v>160000000</v>
      </c>
      <c r="K67" s="130">
        <f t="shared" si="0"/>
        <v>160000000</v>
      </c>
      <c r="L67" s="116" t="s">
        <v>55</v>
      </c>
      <c r="M67" s="116" t="s">
        <v>55</v>
      </c>
      <c r="N67" s="112" t="s">
        <v>179</v>
      </c>
    </row>
    <row r="68" spans="2:14" ht="39.75" customHeight="1">
      <c r="B68" s="321">
        <v>70170000</v>
      </c>
      <c r="C68" s="113" t="s">
        <v>443</v>
      </c>
      <c r="D68" s="322" t="s">
        <v>379</v>
      </c>
      <c r="E68" s="112" t="s">
        <v>35</v>
      </c>
      <c r="F68" s="112" t="s">
        <v>451</v>
      </c>
      <c r="G68" s="323" t="s">
        <v>54</v>
      </c>
      <c r="H68" s="318"/>
      <c r="I68" s="332">
        <v>130000000</v>
      </c>
      <c r="J68" s="318">
        <f t="shared" si="3"/>
        <v>130000000</v>
      </c>
      <c r="K68" s="130">
        <f t="shared" si="0"/>
        <v>130000000</v>
      </c>
      <c r="L68" s="116" t="s">
        <v>55</v>
      </c>
      <c r="M68" s="116" t="s">
        <v>55</v>
      </c>
      <c r="N68" s="112" t="s">
        <v>179</v>
      </c>
    </row>
    <row r="69" spans="2:14" ht="39.75" customHeight="1">
      <c r="B69" s="321">
        <v>70170000</v>
      </c>
      <c r="C69" s="113" t="s">
        <v>444</v>
      </c>
      <c r="D69" s="322" t="s">
        <v>379</v>
      </c>
      <c r="E69" s="112" t="s">
        <v>33</v>
      </c>
      <c r="F69" s="112" t="s">
        <v>187</v>
      </c>
      <c r="G69" s="323" t="s">
        <v>54</v>
      </c>
      <c r="H69" s="318"/>
      <c r="I69" s="332">
        <v>170000000</v>
      </c>
      <c r="J69" s="318">
        <f t="shared" si="3"/>
        <v>170000000</v>
      </c>
      <c r="K69" s="130">
        <f t="shared" si="0"/>
        <v>170000000</v>
      </c>
      <c r="L69" s="116" t="s">
        <v>55</v>
      </c>
      <c r="M69" s="116" t="s">
        <v>55</v>
      </c>
      <c r="N69" s="112" t="s">
        <v>179</v>
      </c>
    </row>
    <row r="70" spans="2:14" ht="39.75" customHeight="1">
      <c r="B70" s="321">
        <v>70170000</v>
      </c>
      <c r="C70" s="113" t="s">
        <v>445</v>
      </c>
      <c r="D70" s="322" t="s">
        <v>379</v>
      </c>
      <c r="E70" s="112" t="s">
        <v>269</v>
      </c>
      <c r="F70" s="112" t="s">
        <v>452</v>
      </c>
      <c r="G70" s="323" t="s">
        <v>54</v>
      </c>
      <c r="H70" s="318"/>
      <c r="I70" s="332">
        <v>8500000</v>
      </c>
      <c r="J70" s="318">
        <f t="shared" si="3"/>
        <v>8500000</v>
      </c>
      <c r="K70" s="130">
        <f t="shared" si="0"/>
        <v>8500000</v>
      </c>
      <c r="L70" s="116" t="s">
        <v>55</v>
      </c>
      <c r="M70" s="116" t="s">
        <v>55</v>
      </c>
      <c r="N70" s="112" t="s">
        <v>179</v>
      </c>
    </row>
    <row r="71" spans="2:14" ht="39.75" customHeight="1">
      <c r="B71" s="321">
        <v>72121101</v>
      </c>
      <c r="C71" s="113" t="s">
        <v>186</v>
      </c>
      <c r="D71" s="322" t="s">
        <v>379</v>
      </c>
      <c r="E71" s="112" t="s">
        <v>33</v>
      </c>
      <c r="F71" s="112" t="s">
        <v>187</v>
      </c>
      <c r="G71" s="323" t="s">
        <v>54</v>
      </c>
      <c r="H71" s="318"/>
      <c r="I71" s="332">
        <v>100000000</v>
      </c>
      <c r="J71" s="318">
        <f>100000000+I71-H71</f>
        <v>200000000</v>
      </c>
      <c r="K71" s="130">
        <f t="shared" si="0"/>
        <v>200000000</v>
      </c>
      <c r="L71" s="116" t="s">
        <v>55</v>
      </c>
      <c r="M71" s="116" t="s">
        <v>55</v>
      </c>
      <c r="N71" s="112" t="s">
        <v>345</v>
      </c>
    </row>
    <row r="72" spans="2:14" ht="39.75" customHeight="1">
      <c r="B72" s="321">
        <v>72121101</v>
      </c>
      <c r="C72" s="113" t="s">
        <v>188</v>
      </c>
      <c r="D72" s="322" t="s">
        <v>379</v>
      </c>
      <c r="E72" s="112" t="s">
        <v>33</v>
      </c>
      <c r="F72" s="112" t="s">
        <v>187</v>
      </c>
      <c r="G72" s="323" t="s">
        <v>54</v>
      </c>
      <c r="H72" s="318"/>
      <c r="I72" s="332">
        <v>200000000</v>
      </c>
      <c r="J72" s="318">
        <f>100000000+I72-H72</f>
        <v>300000000</v>
      </c>
      <c r="K72" s="130">
        <f t="shared" si="0"/>
        <v>300000000</v>
      </c>
      <c r="L72" s="116" t="s">
        <v>55</v>
      </c>
      <c r="M72" s="116" t="s">
        <v>55</v>
      </c>
      <c r="N72" s="112" t="s">
        <v>345</v>
      </c>
    </row>
    <row r="73" spans="2:14" ht="39.75" customHeight="1">
      <c r="B73" s="321" t="s">
        <v>198</v>
      </c>
      <c r="C73" s="113" t="s">
        <v>199</v>
      </c>
      <c r="D73" s="322" t="s">
        <v>362</v>
      </c>
      <c r="E73" s="112" t="s">
        <v>35</v>
      </c>
      <c r="F73" s="112" t="s">
        <v>452</v>
      </c>
      <c r="G73" s="323" t="s">
        <v>54</v>
      </c>
      <c r="H73" s="318"/>
      <c r="I73" s="332">
        <v>20000000</v>
      </c>
      <c r="J73" s="318">
        <f>35000000+I73-H73</f>
        <v>55000000</v>
      </c>
      <c r="K73" s="130">
        <f t="shared" si="0"/>
        <v>55000000</v>
      </c>
      <c r="L73" s="116" t="s">
        <v>55</v>
      </c>
      <c r="M73" s="116" t="s">
        <v>55</v>
      </c>
      <c r="N73" s="112" t="s">
        <v>197</v>
      </c>
    </row>
    <row r="74" spans="2:14" ht="39.75" customHeight="1">
      <c r="B74" s="321">
        <v>43210000</v>
      </c>
      <c r="C74" s="113" t="s">
        <v>214</v>
      </c>
      <c r="D74" s="322" t="s">
        <v>362</v>
      </c>
      <c r="E74" s="112" t="s">
        <v>35</v>
      </c>
      <c r="F74" s="112" t="s">
        <v>187</v>
      </c>
      <c r="G74" s="323" t="s">
        <v>54</v>
      </c>
      <c r="H74" s="318"/>
      <c r="I74" s="332">
        <v>100000000</v>
      </c>
      <c r="J74" s="318">
        <f>114000000+I74-H74</f>
        <v>214000000</v>
      </c>
      <c r="K74" s="130">
        <f t="shared" si="0"/>
        <v>214000000</v>
      </c>
      <c r="L74" s="116" t="s">
        <v>55</v>
      </c>
      <c r="M74" s="116" t="s">
        <v>55</v>
      </c>
      <c r="N74" s="112" t="s">
        <v>179</v>
      </c>
    </row>
    <row r="75" spans="2:14" ht="39.75" customHeight="1">
      <c r="B75" s="321">
        <v>56100000</v>
      </c>
      <c r="C75" s="113" t="s">
        <v>222</v>
      </c>
      <c r="D75" s="322" t="s">
        <v>362</v>
      </c>
      <c r="E75" s="112" t="s">
        <v>35</v>
      </c>
      <c r="F75" s="112" t="s">
        <v>187</v>
      </c>
      <c r="G75" s="323" t="s">
        <v>54</v>
      </c>
      <c r="H75" s="318"/>
      <c r="I75" s="332">
        <v>70000000</v>
      </c>
      <c r="J75" s="318">
        <f>120000000+I75-H75</f>
        <v>190000000</v>
      </c>
      <c r="K75" s="130">
        <f t="shared" si="0"/>
        <v>190000000</v>
      </c>
      <c r="L75" s="116" t="s">
        <v>55</v>
      </c>
      <c r="M75" s="116" t="s">
        <v>55</v>
      </c>
      <c r="N75" s="112" t="s">
        <v>197</v>
      </c>
    </row>
    <row r="76" spans="2:14" ht="39.75" customHeight="1">
      <c r="B76" s="321">
        <v>84130000</v>
      </c>
      <c r="C76" s="113" t="s">
        <v>265</v>
      </c>
      <c r="D76" s="322" t="s">
        <v>362</v>
      </c>
      <c r="E76" s="112" t="s">
        <v>35</v>
      </c>
      <c r="F76" s="112" t="s">
        <v>452</v>
      </c>
      <c r="G76" s="323" t="s">
        <v>54</v>
      </c>
      <c r="H76" s="318"/>
      <c r="I76" s="332">
        <v>9000000</v>
      </c>
      <c r="J76" s="318">
        <f>6000000+I76-H76</f>
        <v>15000000</v>
      </c>
      <c r="K76" s="130">
        <f t="shared" si="0"/>
        <v>15000000</v>
      </c>
      <c r="L76" s="116" t="s">
        <v>55</v>
      </c>
      <c r="M76" s="116" t="s">
        <v>55</v>
      </c>
      <c r="N76" s="112" t="s">
        <v>197</v>
      </c>
    </row>
    <row r="77" spans="2:14" ht="39.75" customHeight="1">
      <c r="B77" s="321">
        <v>72153303</v>
      </c>
      <c r="C77" s="113" t="s">
        <v>446</v>
      </c>
      <c r="D77" s="322" t="s">
        <v>379</v>
      </c>
      <c r="E77" s="112" t="s">
        <v>33</v>
      </c>
      <c r="F77" s="112" t="s">
        <v>187</v>
      </c>
      <c r="G77" s="323" t="s">
        <v>54</v>
      </c>
      <c r="H77" s="318"/>
      <c r="I77" s="332">
        <v>200000000</v>
      </c>
      <c r="J77" s="318">
        <f t="shared" si="3"/>
        <v>200000000</v>
      </c>
      <c r="K77" s="130">
        <f t="shared" si="0"/>
        <v>200000000</v>
      </c>
      <c r="L77" s="116" t="s">
        <v>55</v>
      </c>
      <c r="M77" s="116" t="s">
        <v>55</v>
      </c>
      <c r="N77" s="112" t="s">
        <v>179</v>
      </c>
    </row>
    <row r="78" spans="2:14" ht="39.75" customHeight="1">
      <c r="B78" s="321" t="s">
        <v>274</v>
      </c>
      <c r="C78" s="113" t="s">
        <v>275</v>
      </c>
      <c r="D78" s="322" t="s">
        <v>362</v>
      </c>
      <c r="E78" s="112" t="s">
        <v>35</v>
      </c>
      <c r="F78" s="112" t="s">
        <v>187</v>
      </c>
      <c r="G78" s="323" t="s">
        <v>54</v>
      </c>
      <c r="H78" s="318"/>
      <c r="I78" s="332">
        <v>60000000</v>
      </c>
      <c r="J78" s="318">
        <f>60000000+I78-H78</f>
        <v>120000000</v>
      </c>
      <c r="K78" s="130">
        <f t="shared" si="0"/>
        <v>120000000</v>
      </c>
      <c r="L78" s="116" t="s">
        <v>55</v>
      </c>
      <c r="M78" s="116" t="s">
        <v>55</v>
      </c>
      <c r="N78" s="112" t="s">
        <v>197</v>
      </c>
    </row>
    <row r="79" spans="2:14" ht="39.75" customHeight="1">
      <c r="B79" s="321">
        <v>55121718</v>
      </c>
      <c r="C79" s="113" t="s">
        <v>468</v>
      </c>
      <c r="D79" s="322" t="s">
        <v>362</v>
      </c>
      <c r="E79" s="112" t="s">
        <v>35</v>
      </c>
      <c r="F79" s="112" t="s">
        <v>453</v>
      </c>
      <c r="G79" s="323" t="s">
        <v>54</v>
      </c>
      <c r="H79" s="318"/>
      <c r="I79" s="332">
        <f>9*2200000</f>
        <v>19800000</v>
      </c>
      <c r="J79" s="318">
        <f t="shared" si="3"/>
        <v>19800000</v>
      </c>
      <c r="K79" s="130">
        <f t="shared" si="0"/>
        <v>19800000</v>
      </c>
      <c r="L79" s="116" t="s">
        <v>55</v>
      </c>
      <c r="M79" s="116" t="s">
        <v>55</v>
      </c>
      <c r="N79" s="112" t="s">
        <v>459</v>
      </c>
    </row>
    <row r="80" spans="2:14" ht="57" customHeight="1">
      <c r="B80" s="321">
        <v>55121718</v>
      </c>
      <c r="C80" s="113" t="s">
        <v>448</v>
      </c>
      <c r="D80" s="322" t="s">
        <v>362</v>
      </c>
      <c r="E80" s="112" t="s">
        <v>35</v>
      </c>
      <c r="F80" s="112" t="s">
        <v>360</v>
      </c>
      <c r="G80" s="323" t="s">
        <v>54</v>
      </c>
      <c r="H80" s="318"/>
      <c r="I80" s="332">
        <v>72000000</v>
      </c>
      <c r="J80" s="318">
        <f t="shared" si="3"/>
        <v>72000000</v>
      </c>
      <c r="K80" s="130">
        <f t="shared" si="0"/>
        <v>72000000</v>
      </c>
      <c r="L80" s="116" t="s">
        <v>55</v>
      </c>
      <c r="M80" s="116" t="s">
        <v>55</v>
      </c>
      <c r="N80" s="112" t="s">
        <v>459</v>
      </c>
    </row>
    <row r="81" spans="2:14" ht="54.75" customHeight="1">
      <c r="B81" s="321" t="s">
        <v>470</v>
      </c>
      <c r="C81" s="113" t="s">
        <v>460</v>
      </c>
      <c r="D81" s="322" t="s">
        <v>362</v>
      </c>
      <c r="E81" s="112" t="s">
        <v>35</v>
      </c>
      <c r="F81" s="112" t="s">
        <v>150</v>
      </c>
      <c r="G81" s="323" t="s">
        <v>54</v>
      </c>
      <c r="H81" s="318"/>
      <c r="I81" s="332"/>
      <c r="J81" s="318"/>
      <c r="K81" s="130">
        <f t="shared" si="0"/>
        <v>0</v>
      </c>
      <c r="L81" s="116" t="s">
        <v>55</v>
      </c>
      <c r="M81" s="116" t="s">
        <v>55</v>
      </c>
      <c r="N81" s="112" t="s">
        <v>462</v>
      </c>
    </row>
    <row r="82" spans="2:14" ht="41.25" customHeight="1">
      <c r="B82" s="321">
        <v>93141506</v>
      </c>
      <c r="C82" s="113" t="s">
        <v>461</v>
      </c>
      <c r="D82" s="322" t="s">
        <v>362</v>
      </c>
      <c r="E82" s="112" t="s">
        <v>35</v>
      </c>
      <c r="F82" s="112" t="s">
        <v>452</v>
      </c>
      <c r="G82" s="323" t="s">
        <v>54</v>
      </c>
      <c r="H82" s="318"/>
      <c r="I82" s="332">
        <v>21000000</v>
      </c>
      <c r="J82" s="318">
        <f t="shared" si="3"/>
        <v>21000000</v>
      </c>
      <c r="K82" s="130">
        <f aca="true" t="shared" si="4" ref="K82:K89">+J82</f>
        <v>21000000</v>
      </c>
      <c r="L82" s="116" t="s">
        <v>55</v>
      </c>
      <c r="M82" s="116" t="s">
        <v>55</v>
      </c>
      <c r="N82" s="112" t="s">
        <v>463</v>
      </c>
    </row>
    <row r="83" spans="2:14" ht="54.75" customHeight="1">
      <c r="B83" s="321">
        <v>82110000</v>
      </c>
      <c r="C83" s="113" t="s">
        <v>464</v>
      </c>
      <c r="D83" s="322" t="s">
        <v>379</v>
      </c>
      <c r="E83" s="112" t="s">
        <v>465</v>
      </c>
      <c r="F83" s="112" t="s">
        <v>360</v>
      </c>
      <c r="G83" s="323" t="s">
        <v>54</v>
      </c>
      <c r="H83" s="318"/>
      <c r="I83" s="332">
        <v>120000000</v>
      </c>
      <c r="J83" s="318">
        <f t="shared" si="3"/>
        <v>120000000</v>
      </c>
      <c r="K83" s="130">
        <f t="shared" si="4"/>
        <v>120000000</v>
      </c>
      <c r="L83" s="116" t="s">
        <v>55</v>
      </c>
      <c r="M83" s="116" t="s">
        <v>55</v>
      </c>
      <c r="N83" s="112" t="s">
        <v>236</v>
      </c>
    </row>
    <row r="84" spans="2:14" ht="48" customHeight="1">
      <c r="B84" s="321">
        <v>77100000</v>
      </c>
      <c r="C84" s="113" t="s">
        <v>466</v>
      </c>
      <c r="D84" s="322" t="s">
        <v>379</v>
      </c>
      <c r="E84" s="112" t="s">
        <v>33</v>
      </c>
      <c r="F84" s="112" t="s">
        <v>360</v>
      </c>
      <c r="G84" s="323" t="s">
        <v>54</v>
      </c>
      <c r="H84" s="318"/>
      <c r="I84" s="332">
        <v>130000000</v>
      </c>
      <c r="J84" s="318">
        <f t="shared" si="3"/>
        <v>130000000</v>
      </c>
      <c r="K84" s="130">
        <f t="shared" si="4"/>
        <v>130000000</v>
      </c>
      <c r="L84" s="116" t="s">
        <v>55</v>
      </c>
      <c r="M84" s="116" t="s">
        <v>55</v>
      </c>
      <c r="N84" s="112" t="s">
        <v>467</v>
      </c>
    </row>
    <row r="85" spans="2:14" ht="39.75" customHeight="1">
      <c r="B85" s="321">
        <v>77100000</v>
      </c>
      <c r="C85" s="113" t="s">
        <v>115</v>
      </c>
      <c r="D85" s="322"/>
      <c r="E85" s="112"/>
      <c r="F85" s="112"/>
      <c r="G85" s="323"/>
      <c r="H85" s="318">
        <v>20000000</v>
      </c>
      <c r="I85" s="332"/>
      <c r="J85" s="318">
        <f>20000000+I85-H85</f>
        <v>0</v>
      </c>
      <c r="K85" s="130">
        <f t="shared" si="4"/>
        <v>0</v>
      </c>
      <c r="L85" s="116"/>
      <c r="M85" s="116"/>
      <c r="N85" s="112"/>
    </row>
    <row r="86" spans="2:14" ht="39.75" customHeight="1">
      <c r="B86" s="321">
        <v>92121700</v>
      </c>
      <c r="C86" s="113" t="s">
        <v>116</v>
      </c>
      <c r="D86" s="322"/>
      <c r="E86" s="112"/>
      <c r="F86" s="112"/>
      <c r="G86" s="323"/>
      <c r="H86" s="318">
        <v>40000000</v>
      </c>
      <c r="I86" s="332"/>
      <c r="J86" s="318">
        <f>40000000+I86-H86</f>
        <v>0</v>
      </c>
      <c r="K86" s="130">
        <f t="shared" si="4"/>
        <v>0</v>
      </c>
      <c r="L86" s="116"/>
      <c r="M86" s="116"/>
      <c r="N86" s="112"/>
    </row>
    <row r="87" spans="2:14" ht="39.75" customHeight="1">
      <c r="B87" s="321">
        <v>77100000</v>
      </c>
      <c r="C87" s="113" t="s">
        <v>119</v>
      </c>
      <c r="D87" s="322"/>
      <c r="E87" s="112"/>
      <c r="F87" s="112"/>
      <c r="G87" s="323"/>
      <c r="H87" s="318">
        <v>40000000</v>
      </c>
      <c r="I87" s="332"/>
      <c r="J87" s="318">
        <f>40000000+I87-H87</f>
        <v>0</v>
      </c>
      <c r="K87" s="130">
        <f t="shared" si="4"/>
        <v>0</v>
      </c>
      <c r="L87" s="116"/>
      <c r="M87" s="116"/>
      <c r="N87" s="112"/>
    </row>
    <row r="88" spans="2:14" ht="39.75" customHeight="1">
      <c r="B88" s="321">
        <v>80101511</v>
      </c>
      <c r="C88" s="113" t="s">
        <v>469</v>
      </c>
      <c r="D88" s="322" t="s">
        <v>362</v>
      </c>
      <c r="E88" s="112" t="s">
        <v>35</v>
      </c>
      <c r="F88" s="112" t="s">
        <v>360</v>
      </c>
      <c r="G88" s="323" t="s">
        <v>54</v>
      </c>
      <c r="H88" s="318"/>
      <c r="I88" s="332">
        <v>165000000</v>
      </c>
      <c r="J88" s="318">
        <f>+I88</f>
        <v>165000000</v>
      </c>
      <c r="K88" s="130">
        <f t="shared" si="4"/>
        <v>165000000</v>
      </c>
      <c r="L88" s="116" t="s">
        <v>55</v>
      </c>
      <c r="M88" s="116" t="s">
        <v>55</v>
      </c>
      <c r="N88" s="112" t="s">
        <v>463</v>
      </c>
    </row>
    <row r="89" spans="2:14" ht="39.75" customHeight="1">
      <c r="B89" s="321">
        <v>82110000</v>
      </c>
      <c r="C89" s="113" t="s">
        <v>358</v>
      </c>
      <c r="D89" s="322" t="s">
        <v>362</v>
      </c>
      <c r="E89" s="112" t="s">
        <v>35</v>
      </c>
      <c r="F89" s="112" t="s">
        <v>360</v>
      </c>
      <c r="G89" s="323" t="s">
        <v>54</v>
      </c>
      <c r="H89" s="318"/>
      <c r="I89" s="332">
        <v>31000000</v>
      </c>
      <c r="J89" s="318">
        <f>+I89</f>
        <v>31000000</v>
      </c>
      <c r="K89" s="130">
        <f t="shared" si="4"/>
        <v>31000000</v>
      </c>
      <c r="L89" s="116" t="s">
        <v>55</v>
      </c>
      <c r="M89" s="116" t="s">
        <v>55</v>
      </c>
      <c r="N89" s="112" t="s">
        <v>236</v>
      </c>
    </row>
    <row r="90" spans="8:15" ht="39.75" customHeight="1">
      <c r="H90" s="319">
        <f>SUM(H17:H89)</f>
        <v>30381654517.16</v>
      </c>
      <c r="I90" s="331">
        <f>SUM(I47:I89)</f>
        <v>32955300000</v>
      </c>
      <c r="J90" s="319">
        <f>SUM(J47:J89)</f>
        <v>36300300000</v>
      </c>
      <c r="K90" s="319">
        <f>SUM(K47:K89)</f>
        <v>36300300000</v>
      </c>
      <c r="O90" s="292">
        <f>SUM(K47:K89)</f>
        <v>36300300000</v>
      </c>
    </row>
    <row r="91" spans="10:15" ht="39.75" customHeight="1">
      <c r="J91" s="324"/>
      <c r="K91" s="325"/>
      <c r="O91" s="292">
        <f>+O46+O90</f>
        <v>67195610127</v>
      </c>
    </row>
    <row r="92" spans="9:11" ht="39.75" customHeight="1">
      <c r="I92" s="319"/>
      <c r="J92" s="319">
        <f>+I90-J90</f>
        <v>-3345000000</v>
      </c>
      <c r="K92" s="319"/>
    </row>
    <row r="93" spans="9:10" ht="39.75" customHeight="1">
      <c r="I93" s="319"/>
      <c r="J93" s="324"/>
    </row>
    <row r="96" ht="39.75" customHeight="1">
      <c r="I96" s="319"/>
    </row>
  </sheetData>
  <sheetProtection selectLockedCells="1" selectUnlockedCells="1"/>
  <autoFilter ref="B16:N89"/>
  <mergeCells count="5">
    <mergeCell ref="B1:F1"/>
    <mergeCell ref="F2:K6"/>
    <mergeCell ref="F7:K7"/>
    <mergeCell ref="D9:E9"/>
    <mergeCell ref="B15:D15"/>
  </mergeCells>
  <hyperlinks>
    <hyperlink ref="C5" r:id="rId1" display="www.cardique.gov.co"/>
    <hyperlink ref="C8" r:id="rId2" display="Almacen@cardique.gov.co"/>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0" r:id="rId4"/>
  <headerFooter>
    <oddFooter>&amp;L
</oddFooter>
  </headerFooter>
  <drawing r:id="rId3"/>
</worksheet>
</file>

<file path=xl/worksheets/sheet5.xml><?xml version="1.0" encoding="utf-8"?>
<worksheet xmlns="http://schemas.openxmlformats.org/spreadsheetml/2006/main" xmlns:r="http://schemas.openxmlformats.org/officeDocument/2006/relationships">
  <sheetPr>
    <pageSetUpPr fitToPage="1"/>
  </sheetPr>
  <dimension ref="B1:R25"/>
  <sheetViews>
    <sheetView zoomScale="70" zoomScaleNormal="70" zoomScalePageLayoutView="77" workbookViewId="0" topLeftCell="B10">
      <selection activeCell="H25" sqref="H25"/>
    </sheetView>
  </sheetViews>
  <sheetFormatPr defaultColWidth="11.421875" defaultRowHeight="39.75" customHeight="1"/>
  <cols>
    <col min="1" max="1" width="10.8515625" style="16" hidden="1" customWidth="1"/>
    <col min="2" max="2" width="14.57421875" style="110" customWidth="1"/>
    <col min="3" max="3" width="87.421875" style="111" customWidth="1"/>
    <col min="4" max="4" width="14.7109375" style="16" customWidth="1"/>
    <col min="5" max="5" width="10.57421875" style="406" customWidth="1"/>
    <col min="6" max="6" width="13.57421875" style="11" customWidth="1"/>
    <col min="7" max="7" width="16.7109375" style="12" customWidth="1"/>
    <col min="8" max="8" width="18.140625" style="12" customWidth="1"/>
    <col min="9" max="10" width="15.28125" style="12" customWidth="1"/>
    <col min="11" max="11" width="15.140625" style="26" customWidth="1"/>
    <col min="12" max="12" width="16.57421875" style="27" customWidth="1"/>
    <col min="13" max="13" width="12.00390625" style="28" customWidth="1"/>
    <col min="14" max="14" width="12.28125" style="28" customWidth="1"/>
    <col min="15" max="15" width="14.28125" style="29" customWidth="1"/>
    <col min="16" max="16" width="40.00390625" style="16" customWidth="1"/>
    <col min="17" max="17" width="20.57421875" style="16" customWidth="1"/>
    <col min="18" max="18" width="60.28125" style="16" customWidth="1"/>
    <col min="19" max="16384" width="11.421875" style="16" customWidth="1"/>
  </cols>
  <sheetData>
    <row r="1" spans="2:6" ht="17.25" customHeight="1" thickBot="1">
      <c r="B1" s="447" t="s">
        <v>0</v>
      </c>
      <c r="C1" s="447"/>
      <c r="D1" s="447"/>
      <c r="E1" s="447"/>
      <c r="F1" s="447"/>
    </row>
    <row r="2" spans="2:15" ht="22.5" customHeight="1">
      <c r="B2" s="30" t="s">
        <v>1</v>
      </c>
      <c r="C2" s="31" t="s">
        <v>28</v>
      </c>
      <c r="D2" s="11"/>
      <c r="F2" s="443" t="s">
        <v>26</v>
      </c>
      <c r="G2" s="444"/>
      <c r="H2" s="444"/>
      <c r="I2" s="444"/>
      <c r="J2" s="444"/>
      <c r="K2" s="444"/>
      <c r="L2" s="445"/>
      <c r="M2" s="406"/>
      <c r="N2" s="406"/>
      <c r="O2" s="15"/>
    </row>
    <row r="3" spans="2:15" ht="24.75" customHeight="1">
      <c r="B3" s="32" t="s">
        <v>2</v>
      </c>
      <c r="C3" s="33" t="s">
        <v>29</v>
      </c>
      <c r="D3" s="34"/>
      <c r="F3" s="451"/>
      <c r="G3" s="452"/>
      <c r="H3" s="452"/>
      <c r="I3" s="452"/>
      <c r="J3" s="452"/>
      <c r="K3" s="452"/>
      <c r="L3" s="453"/>
      <c r="M3" s="406"/>
      <c r="N3" s="406"/>
      <c r="O3" s="15"/>
    </row>
    <row r="4" spans="2:15" ht="22.5" customHeight="1">
      <c r="B4" s="32" t="s">
        <v>3</v>
      </c>
      <c r="C4" s="35">
        <v>6694059</v>
      </c>
      <c r="D4" s="36"/>
      <c r="F4" s="451"/>
      <c r="G4" s="452"/>
      <c r="H4" s="452"/>
      <c r="I4" s="452"/>
      <c r="J4" s="452"/>
      <c r="K4" s="452"/>
      <c r="L4" s="453"/>
      <c r="M4" s="406"/>
      <c r="N4" s="406"/>
      <c r="O4" s="15"/>
    </row>
    <row r="5" spans="2:15" ht="18" customHeight="1">
      <c r="B5" s="32" t="s">
        <v>16</v>
      </c>
      <c r="C5" s="37" t="s">
        <v>40</v>
      </c>
      <c r="D5" s="38"/>
      <c r="F5" s="451"/>
      <c r="G5" s="452"/>
      <c r="H5" s="452"/>
      <c r="I5" s="452"/>
      <c r="J5" s="452"/>
      <c r="K5" s="452"/>
      <c r="L5" s="453"/>
      <c r="M5" s="406"/>
      <c r="N5" s="406"/>
      <c r="O5" s="15"/>
    </row>
    <row r="6" spans="2:15" ht="109.5" customHeight="1">
      <c r="B6" s="39" t="s">
        <v>19</v>
      </c>
      <c r="C6" s="40" t="s">
        <v>39</v>
      </c>
      <c r="D6" s="34"/>
      <c r="F6" s="454"/>
      <c r="G6" s="455"/>
      <c r="H6" s="455"/>
      <c r="I6" s="455"/>
      <c r="J6" s="455"/>
      <c r="K6" s="455"/>
      <c r="L6" s="456"/>
      <c r="M6" s="406"/>
      <c r="N6" s="406"/>
      <c r="O6" s="15"/>
    </row>
    <row r="7" spans="2:15" ht="88.5" customHeight="1">
      <c r="B7" s="39" t="s">
        <v>4</v>
      </c>
      <c r="C7" s="41" t="s">
        <v>41</v>
      </c>
      <c r="D7" s="36"/>
      <c r="F7" s="443" t="s">
        <v>25</v>
      </c>
      <c r="G7" s="444"/>
      <c r="H7" s="444"/>
      <c r="I7" s="444"/>
      <c r="J7" s="444"/>
      <c r="K7" s="444"/>
      <c r="L7" s="445"/>
      <c r="M7" s="406"/>
      <c r="N7" s="406"/>
      <c r="O7" s="15"/>
    </row>
    <row r="8" spans="2:18" ht="27.75" customHeight="1">
      <c r="B8" s="32" t="s">
        <v>5</v>
      </c>
      <c r="C8" s="37" t="s">
        <v>42</v>
      </c>
      <c r="D8" s="42"/>
      <c r="F8" s="400"/>
      <c r="G8" s="401"/>
      <c r="H8" s="401"/>
      <c r="I8" s="401"/>
      <c r="J8" s="401"/>
      <c r="K8" s="401"/>
      <c r="L8" s="402"/>
      <c r="M8" s="406"/>
      <c r="N8" s="406"/>
      <c r="O8" s="15"/>
      <c r="R8" s="46"/>
    </row>
    <row r="9" spans="2:15" ht="31.5" customHeight="1">
      <c r="B9" s="39" t="s">
        <v>22</v>
      </c>
      <c r="C9" s="47">
        <f>+'PAA ACUMULADO'!C9</f>
        <v>83621102283.16</v>
      </c>
      <c r="D9" s="448"/>
      <c r="E9" s="449"/>
      <c r="F9" s="400"/>
      <c r="G9" s="401"/>
      <c r="H9" s="401"/>
      <c r="I9" s="401"/>
      <c r="J9" s="401"/>
      <c r="K9" s="401"/>
      <c r="L9" s="402"/>
      <c r="M9" s="406"/>
      <c r="N9" s="406"/>
      <c r="O9" s="48"/>
    </row>
    <row r="10" spans="2:15" ht="45" customHeight="1">
      <c r="B10" s="39" t="s">
        <v>23</v>
      </c>
      <c r="C10" s="49">
        <v>231872480</v>
      </c>
      <c r="D10" s="10"/>
      <c r="E10" s="50"/>
      <c r="F10" s="400"/>
      <c r="G10" s="401"/>
      <c r="H10" s="401"/>
      <c r="I10" s="401"/>
      <c r="J10" s="401"/>
      <c r="K10" s="401"/>
      <c r="L10" s="402"/>
      <c r="M10" s="406"/>
      <c r="N10" s="406"/>
      <c r="O10" s="15"/>
    </row>
    <row r="11" spans="2:15" ht="43.5" customHeight="1">
      <c r="B11" s="39" t="s">
        <v>24</v>
      </c>
      <c r="C11" s="51">
        <v>23187248</v>
      </c>
      <c r="D11" s="52"/>
      <c r="E11" s="50"/>
      <c r="F11" s="403"/>
      <c r="G11" s="404"/>
      <c r="H11" s="404"/>
      <c r="I11" s="404"/>
      <c r="J11" s="404"/>
      <c r="K11" s="404"/>
      <c r="L11" s="405"/>
      <c r="M11" s="406"/>
      <c r="N11" s="406"/>
      <c r="O11" s="15"/>
    </row>
    <row r="12" spans="2:15" ht="63" customHeight="1" thickBot="1">
      <c r="B12" s="56" t="s">
        <v>18</v>
      </c>
      <c r="C12" s="57">
        <v>43490</v>
      </c>
      <c r="D12" s="58"/>
      <c r="E12" s="50"/>
      <c r="F12" s="16"/>
      <c r="G12" s="59"/>
      <c r="H12" s="59"/>
      <c r="I12" s="59"/>
      <c r="J12" s="59"/>
      <c r="K12" s="16"/>
      <c r="L12" s="16"/>
      <c r="M12" s="406"/>
      <c r="N12" s="406"/>
      <c r="O12" s="15"/>
    </row>
    <row r="13" spans="2:15" ht="39.75" customHeight="1">
      <c r="B13" s="474" t="s">
        <v>15</v>
      </c>
      <c r="C13" s="474"/>
      <c r="D13" s="474"/>
      <c r="K13" s="61"/>
      <c r="L13" s="61"/>
      <c r="M13" s="406"/>
      <c r="N13" s="406"/>
      <c r="O13" s="15"/>
    </row>
    <row r="14" spans="2:15" s="5" customFormat="1" ht="59.25" customHeight="1">
      <c r="B14" s="142" t="s">
        <v>27</v>
      </c>
      <c r="C14" s="143" t="s">
        <v>6</v>
      </c>
      <c r="D14" s="143" t="s">
        <v>17</v>
      </c>
      <c r="E14" s="143" t="s">
        <v>7</v>
      </c>
      <c r="F14" s="143" t="s">
        <v>8</v>
      </c>
      <c r="G14" s="143" t="s">
        <v>9</v>
      </c>
      <c r="H14" s="143" t="s">
        <v>477</v>
      </c>
      <c r="I14" s="143" t="s">
        <v>356</v>
      </c>
      <c r="J14" s="143" t="s">
        <v>357</v>
      </c>
      <c r="K14" s="143" t="s">
        <v>10</v>
      </c>
      <c r="L14" s="143" t="s">
        <v>11</v>
      </c>
      <c r="M14" s="143" t="s">
        <v>12</v>
      </c>
      <c r="N14" s="143" t="s">
        <v>13</v>
      </c>
      <c r="O14" s="143" t="s">
        <v>14</v>
      </c>
    </row>
    <row r="15" spans="2:16" s="5" customFormat="1" ht="41.25" customHeight="1">
      <c r="B15" s="65">
        <v>77100000</v>
      </c>
      <c r="C15" s="23" t="s">
        <v>112</v>
      </c>
      <c r="D15" s="18" t="s">
        <v>341</v>
      </c>
      <c r="E15" s="3" t="s">
        <v>46</v>
      </c>
      <c r="F15" s="3" t="s">
        <v>146</v>
      </c>
      <c r="G15" s="2" t="s">
        <v>54</v>
      </c>
      <c r="H15" s="130">
        <v>170000000</v>
      </c>
      <c r="I15" s="130">
        <v>15000000</v>
      </c>
      <c r="J15" s="327">
        <v>0</v>
      </c>
      <c r="K15" s="130">
        <f aca="true" t="shared" si="0" ref="K15:K21">+H15-I15+J15</f>
        <v>155000000</v>
      </c>
      <c r="L15" s="130">
        <f aca="true" t="shared" si="1" ref="L15:L21">+K15</f>
        <v>155000000</v>
      </c>
      <c r="M15" s="2" t="s">
        <v>55</v>
      </c>
      <c r="N15" s="2" t="str">
        <f>M15</f>
        <v>No</v>
      </c>
      <c r="O15" s="2" t="s">
        <v>475</v>
      </c>
      <c r="P15" s="10"/>
    </row>
    <row r="16" spans="2:16" s="5" customFormat="1" ht="65.25" customHeight="1">
      <c r="B16" s="65">
        <v>70170000</v>
      </c>
      <c r="C16" s="23" t="s">
        <v>474</v>
      </c>
      <c r="D16" s="18" t="s">
        <v>379</v>
      </c>
      <c r="E16" s="2" t="s">
        <v>365</v>
      </c>
      <c r="F16" s="107" t="s">
        <v>479</v>
      </c>
      <c r="G16" s="2" t="s">
        <v>54</v>
      </c>
      <c r="H16" s="130"/>
      <c r="I16" s="130">
        <v>0</v>
      </c>
      <c r="J16" s="130">
        <v>15000000</v>
      </c>
      <c r="K16" s="130">
        <f t="shared" si="0"/>
        <v>15000000</v>
      </c>
      <c r="L16" s="130">
        <f t="shared" si="1"/>
        <v>15000000</v>
      </c>
      <c r="M16" s="2" t="s">
        <v>55</v>
      </c>
      <c r="N16" s="2" t="str">
        <f>M16</f>
        <v>No</v>
      </c>
      <c r="O16" s="2" t="s">
        <v>475</v>
      </c>
      <c r="P16" s="10"/>
    </row>
    <row r="17" spans="2:16" ht="51.75" customHeight="1">
      <c r="B17" s="407">
        <v>800000000</v>
      </c>
      <c r="C17" s="408" t="s">
        <v>478</v>
      </c>
      <c r="D17" s="18" t="s">
        <v>379</v>
      </c>
      <c r="E17" s="409"/>
      <c r="F17" s="107" t="s">
        <v>479</v>
      </c>
      <c r="G17" s="2" t="s">
        <v>54</v>
      </c>
      <c r="H17" s="130">
        <v>0</v>
      </c>
      <c r="I17" s="130">
        <v>0</v>
      </c>
      <c r="J17" s="130">
        <v>399660358</v>
      </c>
      <c r="K17" s="130">
        <f t="shared" si="0"/>
        <v>399660358</v>
      </c>
      <c r="L17" s="130">
        <f t="shared" si="1"/>
        <v>399660358</v>
      </c>
      <c r="M17" s="2" t="s">
        <v>55</v>
      </c>
      <c r="N17" s="2" t="str">
        <f>M17</f>
        <v>No</v>
      </c>
      <c r="O17" s="410" t="s">
        <v>480</v>
      </c>
      <c r="P17" s="292"/>
    </row>
    <row r="18" spans="2:16" ht="39.75" customHeight="1">
      <c r="B18" s="407">
        <v>41100000</v>
      </c>
      <c r="C18" s="408" t="s">
        <v>133</v>
      </c>
      <c r="D18" s="411"/>
      <c r="E18" s="409"/>
      <c r="F18" s="107"/>
      <c r="G18" s="2" t="s">
        <v>54</v>
      </c>
      <c r="H18" s="130">
        <v>130000000</v>
      </c>
      <c r="I18" s="130">
        <f>+H18</f>
        <v>130000000</v>
      </c>
      <c r="J18" s="130"/>
      <c r="K18" s="130">
        <f t="shared" si="0"/>
        <v>0</v>
      </c>
      <c r="L18" s="130">
        <f t="shared" si="1"/>
        <v>0</v>
      </c>
      <c r="M18" s="412"/>
      <c r="N18" s="412"/>
      <c r="O18" s="410"/>
      <c r="P18" s="292"/>
    </row>
    <row r="19" spans="2:15" ht="39.75" customHeight="1">
      <c r="B19" s="407">
        <v>70160000</v>
      </c>
      <c r="C19" s="23" t="s">
        <v>145</v>
      </c>
      <c r="D19" s="23"/>
      <c r="E19" s="23"/>
      <c r="F19" s="23"/>
      <c r="G19" s="23" t="s">
        <v>54</v>
      </c>
      <c r="H19" s="130">
        <v>79000000</v>
      </c>
      <c r="I19" s="130">
        <f>+H19</f>
        <v>79000000</v>
      </c>
      <c r="J19" s="130"/>
      <c r="K19" s="130">
        <f t="shared" si="0"/>
        <v>0</v>
      </c>
      <c r="L19" s="130">
        <f t="shared" si="1"/>
        <v>0</v>
      </c>
      <c r="M19" s="23"/>
      <c r="N19" s="23"/>
      <c r="O19" s="23"/>
    </row>
    <row r="20" spans="2:15" ht="39.75" customHeight="1">
      <c r="B20" s="407">
        <v>77100000</v>
      </c>
      <c r="C20" s="23" t="s">
        <v>139</v>
      </c>
      <c r="D20" s="23"/>
      <c r="E20" s="23"/>
      <c r="F20" s="23"/>
      <c r="G20" s="23" t="s">
        <v>54</v>
      </c>
      <c r="H20" s="130">
        <v>110000000</v>
      </c>
      <c r="I20" s="130">
        <f>+H20</f>
        <v>110000000</v>
      </c>
      <c r="J20" s="130"/>
      <c r="K20" s="130">
        <f t="shared" si="0"/>
        <v>0</v>
      </c>
      <c r="L20" s="130">
        <f t="shared" si="1"/>
        <v>0</v>
      </c>
      <c r="M20" s="23"/>
      <c r="N20" s="23"/>
      <c r="O20" s="23"/>
    </row>
    <row r="21" spans="2:15" ht="39.75" customHeight="1">
      <c r="B21" s="407">
        <v>77100000</v>
      </c>
      <c r="C21" s="23" t="s">
        <v>128</v>
      </c>
      <c r="D21" s="23"/>
      <c r="E21" s="23"/>
      <c r="F21" s="23"/>
      <c r="G21" s="23" t="s">
        <v>54</v>
      </c>
      <c r="H21" s="130">
        <v>100000000</v>
      </c>
      <c r="I21" s="130">
        <f>+H21</f>
        <v>100000000</v>
      </c>
      <c r="J21" s="130"/>
      <c r="K21" s="130">
        <f t="shared" si="0"/>
        <v>0</v>
      </c>
      <c r="L21" s="130">
        <f t="shared" si="1"/>
        <v>0</v>
      </c>
      <c r="M21" s="23"/>
      <c r="N21" s="23"/>
      <c r="O21" s="23"/>
    </row>
    <row r="25" ht="39.75" customHeight="1">
      <c r="C25" s="111" t="s">
        <v>136</v>
      </c>
    </row>
  </sheetData>
  <sheetProtection selectLockedCells="1" selectUnlockedCells="1"/>
  <autoFilter ref="B14:O16"/>
  <mergeCells count="5">
    <mergeCell ref="B1:F1"/>
    <mergeCell ref="F2:L6"/>
    <mergeCell ref="F7:L7"/>
    <mergeCell ref="D9:E9"/>
    <mergeCell ref="B13:D13"/>
  </mergeCells>
  <hyperlinks>
    <hyperlink ref="C5" r:id="rId1" display="www.cardique.gov.co"/>
    <hyperlink ref="C8" r:id="rId2" display="Almacen@cardique.gov.co"/>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2" r:id="rId4"/>
  <headerFooter>
    <oddFooter>&amp;L
</oddFooter>
  </headerFooter>
  <drawing r:id="rId3"/>
</worksheet>
</file>

<file path=xl/worksheets/sheet6.xml><?xml version="1.0" encoding="utf-8"?>
<worksheet xmlns="http://schemas.openxmlformats.org/spreadsheetml/2006/main" xmlns:r="http://schemas.openxmlformats.org/officeDocument/2006/relationships">
  <sheetPr>
    <pageSetUpPr fitToPage="1"/>
  </sheetPr>
  <dimension ref="B1:P18"/>
  <sheetViews>
    <sheetView zoomScale="70" zoomScaleNormal="70" zoomScalePageLayoutView="77" workbookViewId="0" topLeftCell="B4">
      <selection activeCell="G18" sqref="G18"/>
    </sheetView>
  </sheetViews>
  <sheetFormatPr defaultColWidth="11.421875" defaultRowHeight="39.75" customHeight="1"/>
  <cols>
    <col min="1" max="1" width="10.8515625" style="16" hidden="1" customWidth="1"/>
    <col min="2" max="2" width="14.57421875" style="110" customWidth="1"/>
    <col min="3" max="3" width="87.421875" style="111" customWidth="1"/>
    <col min="4" max="4" width="14.7109375" style="16" customWidth="1"/>
    <col min="5" max="5" width="10.57421875" style="413" customWidth="1"/>
    <col min="6" max="6" width="13.57421875" style="11" customWidth="1"/>
    <col min="7" max="7" width="16.7109375" style="12" customWidth="1"/>
    <col min="8" max="8" width="18.140625" style="12" customWidth="1"/>
    <col min="9" max="9" width="17.140625" style="12" customWidth="1"/>
    <col min="10" max="10" width="16.28125" style="12" customWidth="1"/>
    <col min="11" max="11" width="15.140625" style="26" customWidth="1"/>
    <col min="12" max="12" width="16.57421875" style="27" customWidth="1"/>
    <col min="13" max="13" width="12.00390625" style="28" customWidth="1"/>
    <col min="14" max="14" width="12.28125" style="28" customWidth="1"/>
    <col min="15" max="15" width="14.28125" style="29" customWidth="1"/>
    <col min="16" max="16" width="40.00390625" style="16" customWidth="1"/>
    <col min="17" max="17" width="20.57421875" style="16" customWidth="1"/>
    <col min="18" max="18" width="60.28125" style="16" customWidth="1"/>
    <col min="19" max="16384" width="11.421875" style="16" customWidth="1"/>
  </cols>
  <sheetData>
    <row r="1" spans="2:6" ht="17.25" customHeight="1" thickBot="1">
      <c r="B1" s="447"/>
      <c r="C1" s="447"/>
      <c r="D1" s="447"/>
      <c r="E1" s="447"/>
      <c r="F1" s="447"/>
    </row>
    <row r="2" spans="2:15" ht="17.25" customHeight="1">
      <c r="B2" s="478" t="s">
        <v>346</v>
      </c>
      <c r="C2" s="479"/>
      <c r="D2" s="479"/>
      <c r="E2" s="479"/>
      <c r="F2" s="479"/>
      <c r="G2" s="479"/>
      <c r="H2" s="479"/>
      <c r="I2" s="479"/>
      <c r="J2" s="479"/>
      <c r="K2" s="479"/>
      <c r="L2" s="479"/>
      <c r="M2" s="479"/>
      <c r="N2" s="479"/>
      <c r="O2" s="480"/>
    </row>
    <row r="3" spans="2:15" ht="39.75" customHeight="1" thickBot="1">
      <c r="B3" s="475" t="s">
        <v>485</v>
      </c>
      <c r="C3" s="476"/>
      <c r="D3" s="476"/>
      <c r="E3" s="476"/>
      <c r="F3" s="476"/>
      <c r="G3" s="476"/>
      <c r="H3" s="476"/>
      <c r="I3" s="476"/>
      <c r="J3" s="476"/>
      <c r="K3" s="476"/>
      <c r="L3" s="476"/>
      <c r="M3" s="476"/>
      <c r="N3" s="476"/>
      <c r="O3" s="477"/>
    </row>
    <row r="4" spans="2:15" s="5" customFormat="1" ht="59.25" customHeight="1" thickBot="1">
      <c r="B4" s="62" t="s">
        <v>27</v>
      </c>
      <c r="C4" s="63" t="s">
        <v>6</v>
      </c>
      <c r="D4" s="63" t="s">
        <v>17</v>
      </c>
      <c r="E4" s="63" t="s">
        <v>7</v>
      </c>
      <c r="F4" s="63" t="s">
        <v>8</v>
      </c>
      <c r="G4" s="63" t="s">
        <v>9</v>
      </c>
      <c r="H4" s="63" t="s">
        <v>477</v>
      </c>
      <c r="I4" s="63" t="s">
        <v>356</v>
      </c>
      <c r="J4" s="63" t="s">
        <v>357</v>
      </c>
      <c r="K4" s="63" t="s">
        <v>10</v>
      </c>
      <c r="L4" s="63" t="s">
        <v>11</v>
      </c>
      <c r="M4" s="63" t="s">
        <v>12</v>
      </c>
      <c r="N4" s="63" t="s">
        <v>13</v>
      </c>
      <c r="O4" s="64" t="s">
        <v>14</v>
      </c>
    </row>
    <row r="5" spans="2:16" s="5" customFormat="1" ht="41.25" customHeight="1">
      <c r="B5" s="415">
        <v>70170000</v>
      </c>
      <c r="C5" s="80" t="s">
        <v>483</v>
      </c>
      <c r="D5" s="424" t="s">
        <v>379</v>
      </c>
      <c r="E5" s="425" t="s">
        <v>46</v>
      </c>
      <c r="F5" s="113" t="s">
        <v>479</v>
      </c>
      <c r="G5" s="425" t="s">
        <v>54</v>
      </c>
      <c r="H5" s="416">
        <v>0</v>
      </c>
      <c r="I5" s="416">
        <v>0</v>
      </c>
      <c r="J5" s="416">
        <v>21000000</v>
      </c>
      <c r="K5" s="416">
        <f aca="true" t="shared" si="0" ref="K5:K14">+H5-I5+J5</f>
        <v>21000000</v>
      </c>
      <c r="L5" s="416">
        <f aca="true" t="shared" si="1" ref="L5:L16">+K5</f>
        <v>21000000</v>
      </c>
      <c r="M5" s="426" t="s">
        <v>55</v>
      </c>
      <c r="N5" s="426" t="str">
        <f>M5</f>
        <v>No</v>
      </c>
      <c r="O5" s="427" t="s">
        <v>160</v>
      </c>
      <c r="P5" s="10"/>
    </row>
    <row r="6" spans="2:16" s="5" customFormat="1" ht="65.25" customHeight="1">
      <c r="B6" s="65">
        <v>70170000</v>
      </c>
      <c r="C6" s="80" t="s">
        <v>484</v>
      </c>
      <c r="D6" s="384" t="s">
        <v>379</v>
      </c>
      <c r="E6" s="113" t="s">
        <v>365</v>
      </c>
      <c r="F6" s="113" t="s">
        <v>479</v>
      </c>
      <c r="G6" s="113" t="s">
        <v>54</v>
      </c>
      <c r="H6" s="416">
        <v>0</v>
      </c>
      <c r="I6" s="416">
        <v>0</v>
      </c>
      <c r="J6" s="416">
        <v>28000000</v>
      </c>
      <c r="K6" s="416">
        <f t="shared" si="0"/>
        <v>28000000</v>
      </c>
      <c r="L6" s="416">
        <f t="shared" si="1"/>
        <v>28000000</v>
      </c>
      <c r="M6" s="116" t="s">
        <v>55</v>
      </c>
      <c r="N6" s="116" t="str">
        <f>M6</f>
        <v>No</v>
      </c>
      <c r="O6" s="116" t="s">
        <v>236</v>
      </c>
      <c r="P6" s="10"/>
    </row>
    <row r="7" spans="2:15" ht="39.75" customHeight="1">
      <c r="B7" s="417">
        <v>53102710</v>
      </c>
      <c r="C7" s="425" t="s">
        <v>273</v>
      </c>
      <c r="D7" s="428" t="s">
        <v>449</v>
      </c>
      <c r="E7" s="420" t="s">
        <v>34</v>
      </c>
      <c r="F7" s="421" t="s">
        <v>187</v>
      </c>
      <c r="G7" s="113" t="s">
        <v>54</v>
      </c>
      <c r="H7" s="416">
        <v>50000000</v>
      </c>
      <c r="I7" s="416"/>
      <c r="J7" s="416">
        <v>40000000</v>
      </c>
      <c r="K7" s="416">
        <f t="shared" si="0"/>
        <v>90000000</v>
      </c>
      <c r="L7" s="416">
        <f t="shared" si="1"/>
        <v>90000000</v>
      </c>
      <c r="M7" s="116" t="s">
        <v>55</v>
      </c>
      <c r="N7" s="116" t="str">
        <f>M7</f>
        <v>No</v>
      </c>
      <c r="O7" s="410" t="s">
        <v>463</v>
      </c>
    </row>
    <row r="8" spans="2:15" ht="39.75" customHeight="1">
      <c r="B8" s="417">
        <v>72144032</v>
      </c>
      <c r="C8" s="425" t="s">
        <v>288</v>
      </c>
      <c r="D8" s="428" t="s">
        <v>449</v>
      </c>
      <c r="E8" s="420" t="s">
        <v>486</v>
      </c>
      <c r="F8" s="421" t="s">
        <v>187</v>
      </c>
      <c r="G8" s="113" t="s">
        <v>54</v>
      </c>
      <c r="H8" s="416">
        <v>100000000</v>
      </c>
      <c r="I8" s="416">
        <v>40000000</v>
      </c>
      <c r="J8" s="416"/>
      <c r="K8" s="416">
        <f t="shared" si="0"/>
        <v>60000000</v>
      </c>
      <c r="L8" s="416">
        <f t="shared" si="1"/>
        <v>60000000</v>
      </c>
      <c r="M8" s="116" t="s">
        <v>55</v>
      </c>
      <c r="N8" s="116" t="str">
        <f>M8</f>
        <v>No</v>
      </c>
      <c r="O8" s="423" t="s">
        <v>197</v>
      </c>
    </row>
    <row r="9" spans="2:15" ht="39.75" customHeight="1">
      <c r="B9" s="417">
        <v>84131601</v>
      </c>
      <c r="C9" s="425" t="s">
        <v>487</v>
      </c>
      <c r="D9" s="428" t="s">
        <v>449</v>
      </c>
      <c r="E9" s="420" t="s">
        <v>97</v>
      </c>
      <c r="F9" s="421" t="s">
        <v>187</v>
      </c>
      <c r="G9" s="113" t="s">
        <v>54</v>
      </c>
      <c r="H9" s="416">
        <v>0</v>
      </c>
      <c r="I9" s="416">
        <v>0</v>
      </c>
      <c r="J9" s="416">
        <v>47816388</v>
      </c>
      <c r="K9" s="416">
        <f t="shared" si="0"/>
        <v>47816388</v>
      </c>
      <c r="L9" s="416">
        <f t="shared" si="1"/>
        <v>47816388</v>
      </c>
      <c r="M9" s="116" t="s">
        <v>55</v>
      </c>
      <c r="N9" s="116" t="str">
        <f>M9</f>
        <v>No</v>
      </c>
      <c r="O9" s="423" t="s">
        <v>463</v>
      </c>
    </row>
    <row r="10" spans="2:15" ht="39.75" customHeight="1">
      <c r="B10" s="417">
        <v>56100000</v>
      </c>
      <c r="C10" s="425" t="s">
        <v>222</v>
      </c>
      <c r="D10" s="428" t="s">
        <v>488</v>
      </c>
      <c r="E10" s="420" t="s">
        <v>35</v>
      </c>
      <c r="F10" s="421" t="s">
        <v>187</v>
      </c>
      <c r="G10" s="113" t="s">
        <v>54</v>
      </c>
      <c r="H10" s="416">
        <v>190000000</v>
      </c>
      <c r="I10" s="416">
        <v>41000000</v>
      </c>
      <c r="J10" s="416"/>
      <c r="K10" s="416">
        <f t="shared" si="0"/>
        <v>149000000</v>
      </c>
      <c r="L10" s="416">
        <f t="shared" si="1"/>
        <v>149000000</v>
      </c>
      <c r="M10" s="116" t="s">
        <v>353</v>
      </c>
      <c r="N10" s="116" t="s">
        <v>55</v>
      </c>
      <c r="O10" s="423" t="s">
        <v>197</v>
      </c>
    </row>
    <row r="11" spans="2:15" ht="39.75" customHeight="1">
      <c r="B11" s="321" t="s">
        <v>198</v>
      </c>
      <c r="C11" s="425" t="s">
        <v>199</v>
      </c>
      <c r="D11" s="428" t="s">
        <v>362</v>
      </c>
      <c r="E11" s="420" t="s">
        <v>35</v>
      </c>
      <c r="F11" s="421" t="s">
        <v>187</v>
      </c>
      <c r="G11" s="113" t="s">
        <v>54</v>
      </c>
      <c r="H11" s="416">
        <v>55000000</v>
      </c>
      <c r="I11" s="416">
        <v>7000000</v>
      </c>
      <c r="J11" s="416"/>
      <c r="K11" s="416">
        <f t="shared" si="0"/>
        <v>48000000</v>
      </c>
      <c r="L11" s="416">
        <f t="shared" si="1"/>
        <v>48000000</v>
      </c>
      <c r="M11" s="116" t="s">
        <v>353</v>
      </c>
      <c r="N11" s="116" t="s">
        <v>55</v>
      </c>
      <c r="O11" s="423" t="s">
        <v>197</v>
      </c>
    </row>
    <row r="12" spans="2:15" ht="39.75" customHeight="1">
      <c r="B12" s="407">
        <v>81100000</v>
      </c>
      <c r="C12" s="23" t="s">
        <v>183</v>
      </c>
      <c r="D12" s="411"/>
      <c r="E12" s="409"/>
      <c r="F12" s="107" t="s">
        <v>187</v>
      </c>
      <c r="G12" s="23" t="s">
        <v>54</v>
      </c>
      <c r="H12" s="130">
        <v>100000000</v>
      </c>
      <c r="I12" s="130">
        <v>100000000</v>
      </c>
      <c r="J12" s="130"/>
      <c r="K12" s="130">
        <f t="shared" si="0"/>
        <v>0</v>
      </c>
      <c r="L12" s="130">
        <f t="shared" si="1"/>
        <v>0</v>
      </c>
      <c r="M12" s="412"/>
      <c r="N12" s="412"/>
      <c r="O12" s="410"/>
    </row>
    <row r="13" spans="2:15" ht="39.75" customHeight="1">
      <c r="B13" s="407">
        <v>43231512</v>
      </c>
      <c r="C13" s="23" t="s">
        <v>209</v>
      </c>
      <c r="D13" s="411"/>
      <c r="E13" s="409"/>
      <c r="F13" s="107" t="s">
        <v>187</v>
      </c>
      <c r="G13" s="23" t="s">
        <v>54</v>
      </c>
      <c r="H13" s="130">
        <v>228000000</v>
      </c>
      <c r="I13" s="130">
        <v>48000000</v>
      </c>
      <c r="J13" s="130"/>
      <c r="K13" s="130">
        <f t="shared" si="0"/>
        <v>180000000</v>
      </c>
      <c r="L13" s="130">
        <f t="shared" si="1"/>
        <v>180000000</v>
      </c>
      <c r="M13" s="412"/>
      <c r="N13" s="412"/>
      <c r="O13" s="410"/>
    </row>
    <row r="14" spans="2:15" ht="39.75" customHeight="1">
      <c r="B14" s="417">
        <v>80100000</v>
      </c>
      <c r="C14" s="418" t="s">
        <v>489</v>
      </c>
      <c r="D14" s="419" t="s">
        <v>449</v>
      </c>
      <c r="E14" s="420"/>
      <c r="F14" s="421" t="s">
        <v>479</v>
      </c>
      <c r="G14" s="113" t="s">
        <v>54</v>
      </c>
      <c r="H14" s="416">
        <v>0</v>
      </c>
      <c r="I14" s="416">
        <v>0</v>
      </c>
      <c r="J14" s="416">
        <v>149940000</v>
      </c>
      <c r="K14" s="416">
        <f t="shared" si="0"/>
        <v>149940000</v>
      </c>
      <c r="L14" s="416">
        <f t="shared" si="1"/>
        <v>149940000</v>
      </c>
      <c r="M14" s="422" t="s">
        <v>55</v>
      </c>
      <c r="N14" s="422" t="s">
        <v>55</v>
      </c>
      <c r="O14" s="423" t="s">
        <v>480</v>
      </c>
    </row>
    <row r="15" spans="2:15" ht="39.75" customHeight="1">
      <c r="B15" s="407">
        <v>77100000</v>
      </c>
      <c r="C15" s="408" t="s">
        <v>439</v>
      </c>
      <c r="D15" s="411" t="s">
        <v>379</v>
      </c>
      <c r="E15" s="409" t="s">
        <v>491</v>
      </c>
      <c r="F15" s="107" t="s">
        <v>193</v>
      </c>
      <c r="G15" s="113" t="s">
        <v>54</v>
      </c>
      <c r="H15" s="430">
        <v>5500000000</v>
      </c>
      <c r="I15" s="430">
        <v>5000000000</v>
      </c>
      <c r="J15" s="430"/>
      <c r="K15" s="416">
        <f>+H15-I15+J15</f>
        <v>500000000</v>
      </c>
      <c r="L15" s="416">
        <f t="shared" si="1"/>
        <v>500000000</v>
      </c>
      <c r="M15" s="422" t="s">
        <v>55</v>
      </c>
      <c r="N15" s="422" t="s">
        <v>55</v>
      </c>
      <c r="O15" s="410" t="s">
        <v>454</v>
      </c>
    </row>
    <row r="16" spans="2:15" ht="39.75" customHeight="1">
      <c r="B16" s="429" t="s">
        <v>490</v>
      </c>
      <c r="C16" s="431" t="s">
        <v>492</v>
      </c>
      <c r="D16" s="411" t="s">
        <v>379</v>
      </c>
      <c r="E16" s="409" t="s">
        <v>36</v>
      </c>
      <c r="F16" s="107" t="s">
        <v>493</v>
      </c>
      <c r="G16" s="113" t="s">
        <v>54</v>
      </c>
      <c r="H16" s="432"/>
      <c r="I16" s="432"/>
      <c r="J16" s="433">
        <v>5000000000</v>
      </c>
      <c r="K16" s="416">
        <f>+H16-I16+J16</f>
        <v>5000000000</v>
      </c>
      <c r="L16" s="416">
        <f t="shared" si="1"/>
        <v>5000000000</v>
      </c>
      <c r="M16" s="412" t="s">
        <v>55</v>
      </c>
      <c r="N16" s="412" t="s">
        <v>55</v>
      </c>
      <c r="O16" s="410" t="s">
        <v>454</v>
      </c>
    </row>
    <row r="17" spans="9:10" ht="39.75" customHeight="1">
      <c r="I17" s="319"/>
      <c r="J17" s="319"/>
    </row>
    <row r="18" spans="8:10" ht="39.75" customHeight="1">
      <c r="H18" s="319"/>
      <c r="I18" s="319"/>
      <c r="J18" s="319"/>
    </row>
  </sheetData>
  <sheetProtection selectLockedCells="1" selectUnlockedCells="1"/>
  <autoFilter ref="B4:O6"/>
  <mergeCells count="3">
    <mergeCell ref="B1:F1"/>
    <mergeCell ref="B3:O3"/>
    <mergeCell ref="B2:O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2" r:id="rId2"/>
  <headerFooter>
    <oddFooter>&amp;L
</oddFooter>
  </headerFooter>
  <drawing r:id="rId1"/>
</worksheet>
</file>

<file path=xl/worksheets/sheet7.xml><?xml version="1.0" encoding="utf-8"?>
<worksheet xmlns="http://schemas.openxmlformats.org/spreadsheetml/2006/main" xmlns:r="http://schemas.openxmlformats.org/officeDocument/2006/relationships">
  <dimension ref="A1:H54"/>
  <sheetViews>
    <sheetView zoomScalePageLayoutView="0" workbookViewId="0" topLeftCell="A22">
      <selection activeCell="B24" sqref="B24"/>
    </sheetView>
  </sheetViews>
  <sheetFormatPr defaultColWidth="11.421875" defaultRowHeight="15"/>
  <cols>
    <col min="1" max="1" width="51.57421875" style="203" customWidth="1"/>
    <col min="2" max="2" width="21.421875" style="203" customWidth="1"/>
    <col min="3" max="3" width="10.28125" style="203" customWidth="1"/>
    <col min="4" max="4" width="19.28125" style="203" bestFit="1" customWidth="1"/>
    <col min="5" max="5" width="11.28125" style="203" customWidth="1"/>
    <col min="6" max="6" width="16.00390625" style="203" customWidth="1"/>
    <col min="7" max="7" width="19.8515625" style="203" customWidth="1"/>
    <col min="8" max="16384" width="11.421875" style="203" customWidth="1"/>
  </cols>
  <sheetData>
    <row r="1" spans="1:7" ht="16.5">
      <c r="A1" s="481" t="s">
        <v>434</v>
      </c>
      <c r="B1" s="482"/>
      <c r="C1" s="482"/>
      <c r="D1" s="482"/>
      <c r="E1" s="482"/>
      <c r="F1" s="482"/>
      <c r="G1" s="483"/>
    </row>
    <row r="2" spans="1:7" ht="16.5">
      <c r="A2" s="484"/>
      <c r="B2" s="485"/>
      <c r="C2" s="485"/>
      <c r="D2" s="485"/>
      <c r="E2" s="485"/>
      <c r="F2" s="485"/>
      <c r="G2" s="486"/>
    </row>
    <row r="3" spans="1:7" ht="17.25" thickBot="1">
      <c r="A3" s="487"/>
      <c r="B3" s="488"/>
      <c r="C3" s="488"/>
      <c r="D3" s="488"/>
      <c r="E3" s="488"/>
      <c r="F3" s="488"/>
      <c r="G3" s="489"/>
    </row>
    <row r="4" spans="1:7" ht="17.25" thickBot="1">
      <c r="A4" s="495" t="s">
        <v>411</v>
      </c>
      <c r="B4" s="495" t="s">
        <v>410</v>
      </c>
      <c r="C4" s="490" t="s">
        <v>413</v>
      </c>
      <c r="D4" s="492"/>
      <c r="E4" s="492"/>
      <c r="F4" s="491"/>
      <c r="G4" s="493" t="s">
        <v>433</v>
      </c>
    </row>
    <row r="5" spans="1:7" ht="17.25" thickBot="1">
      <c r="A5" s="496"/>
      <c r="B5" s="496"/>
      <c r="C5" s="204" t="s">
        <v>414</v>
      </c>
      <c r="D5" s="205" t="s">
        <v>319</v>
      </c>
      <c r="E5" s="204" t="s">
        <v>415</v>
      </c>
      <c r="F5" s="205" t="s">
        <v>416</v>
      </c>
      <c r="G5" s="494"/>
    </row>
    <row r="6" spans="1:8" ht="17.25" thickBot="1">
      <c r="A6" s="206" t="s">
        <v>417</v>
      </c>
      <c r="B6" s="207">
        <f aca="true" t="shared" si="0" ref="B6:G6">SUM(B7:B21)</f>
        <v>6026616447.42</v>
      </c>
      <c r="C6" s="207">
        <f t="shared" si="0"/>
        <v>0</v>
      </c>
      <c r="D6" s="207">
        <f t="shared" si="0"/>
        <v>847494769.76</v>
      </c>
      <c r="E6" s="207">
        <f t="shared" si="0"/>
        <v>0</v>
      </c>
      <c r="F6" s="207">
        <f t="shared" si="0"/>
        <v>0</v>
      </c>
      <c r="G6" s="207">
        <f t="shared" si="0"/>
        <v>6874111217.18</v>
      </c>
      <c r="H6" s="208"/>
    </row>
    <row r="7" spans="1:8" ht="17.25" thickTop="1">
      <c r="A7" s="209" t="s">
        <v>322</v>
      </c>
      <c r="B7" s="210">
        <v>1500000000</v>
      </c>
      <c r="C7" s="211"/>
      <c r="D7" s="210"/>
      <c r="E7" s="211"/>
      <c r="F7" s="210"/>
      <c r="G7" s="210">
        <f aca="true" t="shared" si="1" ref="G7:G36">+B7-C7+D7+E7-F7</f>
        <v>1500000000</v>
      </c>
      <c r="H7" s="208"/>
    </row>
    <row r="8" spans="1:8" ht="16.5">
      <c r="A8" s="212" t="s">
        <v>323</v>
      </c>
      <c r="B8" s="213">
        <v>200000000</v>
      </c>
      <c r="C8" s="214"/>
      <c r="D8" s="213"/>
      <c r="E8" s="214"/>
      <c r="F8" s="213"/>
      <c r="G8" s="213">
        <f t="shared" si="1"/>
        <v>200000000</v>
      </c>
      <c r="H8" s="208"/>
    </row>
    <row r="9" spans="1:8" ht="16.5">
      <c r="A9" s="212" t="s">
        <v>324</v>
      </c>
      <c r="B9" s="213">
        <v>519894153</v>
      </c>
      <c r="C9" s="214"/>
      <c r="D9" s="213">
        <v>177494769.76</v>
      </c>
      <c r="E9" s="214"/>
      <c r="F9" s="213"/>
      <c r="G9" s="213">
        <f t="shared" si="1"/>
        <v>697388922.76</v>
      </c>
      <c r="H9" s="208"/>
    </row>
    <row r="10" spans="1:8" ht="16.5">
      <c r="A10" s="212" t="s">
        <v>325</v>
      </c>
      <c r="B10" s="213">
        <v>371835999</v>
      </c>
      <c r="C10" s="214"/>
      <c r="D10" s="213"/>
      <c r="E10" s="214"/>
      <c r="F10" s="213"/>
      <c r="G10" s="213">
        <f t="shared" si="1"/>
        <v>371835999</v>
      </c>
      <c r="H10" s="208"/>
    </row>
    <row r="11" spans="1:8" ht="16.5">
      <c r="A11" s="212" t="s">
        <v>327</v>
      </c>
      <c r="B11" s="213">
        <v>672815883.42</v>
      </c>
      <c r="C11" s="214"/>
      <c r="D11" s="213">
        <v>320000000</v>
      </c>
      <c r="E11" s="214"/>
      <c r="F11" s="213"/>
      <c r="G11" s="213">
        <f t="shared" si="1"/>
        <v>992815883.42</v>
      </c>
      <c r="H11" s="208"/>
    </row>
    <row r="12" spans="1:8" ht="16.5">
      <c r="A12" s="212" t="s">
        <v>328</v>
      </c>
      <c r="B12" s="213">
        <v>625527000</v>
      </c>
      <c r="C12" s="214"/>
      <c r="D12" s="213">
        <v>350000000</v>
      </c>
      <c r="E12" s="214"/>
      <c r="F12" s="213"/>
      <c r="G12" s="213">
        <f t="shared" si="1"/>
        <v>975527000</v>
      </c>
      <c r="H12" s="208"/>
    </row>
    <row r="13" spans="1:8" ht="16.5">
      <c r="A13" s="212" t="s">
        <v>329</v>
      </c>
      <c r="B13" s="213">
        <v>135310000</v>
      </c>
      <c r="C13" s="214"/>
      <c r="D13" s="213"/>
      <c r="E13" s="214"/>
      <c r="F13" s="213"/>
      <c r="G13" s="213">
        <f t="shared" si="1"/>
        <v>135310000</v>
      </c>
      <c r="H13" s="208"/>
    </row>
    <row r="14" spans="1:8" ht="16.5">
      <c r="A14" s="212" t="s">
        <v>330</v>
      </c>
      <c r="B14" s="213">
        <v>128890000</v>
      </c>
      <c r="C14" s="214"/>
      <c r="D14" s="213"/>
      <c r="E14" s="214"/>
      <c r="F14" s="213"/>
      <c r="G14" s="213">
        <f t="shared" si="1"/>
        <v>128890000</v>
      </c>
      <c r="H14" s="208"/>
    </row>
    <row r="15" spans="1:8" ht="16.5">
      <c r="A15" s="212" t="s">
        <v>331</v>
      </c>
      <c r="B15" s="213">
        <v>447260000</v>
      </c>
      <c r="C15" s="214"/>
      <c r="D15" s="213"/>
      <c r="E15" s="214"/>
      <c r="F15" s="213"/>
      <c r="G15" s="213">
        <f t="shared" si="1"/>
        <v>447260000</v>
      </c>
      <c r="H15" s="208"/>
    </row>
    <row r="16" spans="1:8" ht="16.5">
      <c r="A16" s="212" t="s">
        <v>332</v>
      </c>
      <c r="B16" s="213">
        <v>187947056</v>
      </c>
      <c r="C16" s="214"/>
      <c r="D16" s="213"/>
      <c r="E16" s="214"/>
      <c r="F16" s="213"/>
      <c r="G16" s="213">
        <f t="shared" si="1"/>
        <v>187947056</v>
      </c>
      <c r="H16" s="208"/>
    </row>
    <row r="17" spans="1:8" ht="16.5">
      <c r="A17" s="212" t="s">
        <v>333</v>
      </c>
      <c r="B17" s="213">
        <v>79636356</v>
      </c>
      <c r="C17" s="214"/>
      <c r="D17" s="213"/>
      <c r="E17" s="214"/>
      <c r="F17" s="213"/>
      <c r="G17" s="213">
        <f t="shared" si="1"/>
        <v>79636356</v>
      </c>
      <c r="H17" s="208"/>
    </row>
    <row r="18" spans="1:8" ht="16.5">
      <c r="A18" s="212" t="s">
        <v>334</v>
      </c>
      <c r="B18" s="213">
        <v>267500000</v>
      </c>
      <c r="C18" s="214"/>
      <c r="D18" s="213"/>
      <c r="E18" s="214"/>
      <c r="F18" s="213"/>
      <c r="G18" s="213">
        <f t="shared" si="1"/>
        <v>267500000</v>
      </c>
      <c r="H18" s="208"/>
    </row>
    <row r="19" spans="1:8" ht="16.5">
      <c r="A19" s="212" t="s">
        <v>335</v>
      </c>
      <c r="B19" s="213">
        <v>600000000</v>
      </c>
      <c r="C19" s="214"/>
      <c r="D19" s="213"/>
      <c r="E19" s="214"/>
      <c r="F19" s="213"/>
      <c r="G19" s="213">
        <f t="shared" si="1"/>
        <v>600000000</v>
      </c>
      <c r="H19" s="208"/>
    </row>
    <row r="20" spans="1:8" ht="16.5">
      <c r="A20" s="212" t="s">
        <v>336</v>
      </c>
      <c r="B20" s="213">
        <v>10000000</v>
      </c>
      <c r="C20" s="214"/>
      <c r="D20" s="213"/>
      <c r="E20" s="214"/>
      <c r="F20" s="213"/>
      <c r="G20" s="213">
        <f t="shared" si="1"/>
        <v>10000000</v>
      </c>
      <c r="H20" s="208"/>
    </row>
    <row r="21" spans="1:8" ht="16.5">
      <c r="A21" s="212" t="s">
        <v>337</v>
      </c>
      <c r="B21" s="213">
        <v>280000000</v>
      </c>
      <c r="C21" s="214"/>
      <c r="D21" s="213"/>
      <c r="E21" s="214"/>
      <c r="F21" s="213"/>
      <c r="G21" s="213">
        <f t="shared" si="1"/>
        <v>280000000</v>
      </c>
      <c r="H21" s="208"/>
    </row>
    <row r="22" spans="1:8" ht="17.25" thickBot="1">
      <c r="A22" s="215" t="s">
        <v>418</v>
      </c>
      <c r="B22" s="216">
        <f aca="true" t="shared" si="2" ref="B22:G22">SUM(B23:B36)</f>
        <v>49710045148.99</v>
      </c>
      <c r="C22" s="216">
        <f t="shared" si="2"/>
        <v>0</v>
      </c>
      <c r="D22" s="216">
        <f t="shared" si="2"/>
        <v>32000000000</v>
      </c>
      <c r="E22" s="216">
        <f t="shared" si="2"/>
        <v>0</v>
      </c>
      <c r="F22" s="216">
        <f t="shared" si="2"/>
        <v>0</v>
      </c>
      <c r="G22" s="216">
        <f t="shared" si="2"/>
        <v>81710045148.99</v>
      </c>
      <c r="H22" s="208"/>
    </row>
    <row r="23" spans="1:8" ht="17.25" thickTop="1">
      <c r="A23" s="209" t="s">
        <v>419</v>
      </c>
      <c r="B23" s="210">
        <f>22933609463.58+8016390536.42</f>
        <v>30950000000</v>
      </c>
      <c r="C23" s="211"/>
      <c r="D23" s="210">
        <v>13960000000</v>
      </c>
      <c r="E23" s="211"/>
      <c r="F23" s="210"/>
      <c r="G23" s="210">
        <f t="shared" si="1"/>
        <v>44910000000</v>
      </c>
      <c r="H23" s="208"/>
    </row>
    <row r="24" spans="1:8" ht="16.5">
      <c r="A24" s="212" t="s">
        <v>420</v>
      </c>
      <c r="B24" s="213">
        <v>150000000</v>
      </c>
      <c r="C24" s="214"/>
      <c r="D24" s="213">
        <v>2900000000</v>
      </c>
      <c r="E24" s="214"/>
      <c r="F24" s="213"/>
      <c r="G24" s="213">
        <f t="shared" si="1"/>
        <v>3050000000</v>
      </c>
      <c r="H24" s="208"/>
    </row>
    <row r="25" spans="1:8" ht="16.5">
      <c r="A25" s="212" t="s">
        <v>421</v>
      </c>
      <c r="B25" s="213">
        <f>500000000+400000000</f>
        <v>900000000</v>
      </c>
      <c r="C25" s="214"/>
      <c r="D25" s="213"/>
      <c r="E25" s="214"/>
      <c r="F25" s="213"/>
      <c r="G25" s="213">
        <f t="shared" si="1"/>
        <v>900000000</v>
      </c>
      <c r="H25" s="208"/>
    </row>
    <row r="26" spans="1:8" ht="33">
      <c r="A26" s="229" t="s">
        <v>422</v>
      </c>
      <c r="B26" s="213">
        <f>1255000000+1245000000</f>
        <v>2500000000</v>
      </c>
      <c r="C26" s="214"/>
      <c r="D26" s="213"/>
      <c r="E26" s="214"/>
      <c r="F26" s="213"/>
      <c r="G26" s="213">
        <f t="shared" si="1"/>
        <v>2500000000</v>
      </c>
      <c r="H26" s="208"/>
    </row>
    <row r="27" spans="1:8" ht="16.5">
      <c r="A27" s="212" t="s">
        <v>423</v>
      </c>
      <c r="B27" s="213">
        <f>295300000+4704700000</f>
        <v>5000000000</v>
      </c>
      <c r="C27" s="214"/>
      <c r="D27" s="213">
        <v>3540000000</v>
      </c>
      <c r="E27" s="214"/>
      <c r="F27" s="213"/>
      <c r="G27" s="213">
        <f t="shared" si="1"/>
        <v>8540000000</v>
      </c>
      <c r="H27" s="208"/>
    </row>
    <row r="28" spans="1:8" ht="16.5">
      <c r="A28" s="212" t="s">
        <v>424</v>
      </c>
      <c r="B28" s="213">
        <f>1400000000+10000000</f>
        <v>1410000000</v>
      </c>
      <c r="C28" s="214"/>
      <c r="D28" s="213"/>
      <c r="E28" s="214"/>
      <c r="F28" s="213"/>
      <c r="G28" s="213">
        <f t="shared" si="1"/>
        <v>1410000000</v>
      </c>
      <c r="H28" s="208"/>
    </row>
    <row r="29" spans="1:8" ht="16.5">
      <c r="A29" s="212" t="s">
        <v>425</v>
      </c>
      <c r="B29" s="213">
        <f>700000000+600000000</f>
        <v>1300000000</v>
      </c>
      <c r="C29" s="214"/>
      <c r="D29" s="213">
        <v>200000000</v>
      </c>
      <c r="E29" s="214"/>
      <c r="F29" s="213"/>
      <c r="G29" s="213">
        <f t="shared" si="1"/>
        <v>1500000000</v>
      </c>
      <c r="H29" s="208"/>
    </row>
    <row r="30" spans="1:8" ht="33">
      <c r="A30" s="229" t="s">
        <v>426</v>
      </c>
      <c r="B30" s="213">
        <f>918000000+482000000</f>
        <v>1400000000</v>
      </c>
      <c r="C30" s="214"/>
      <c r="D30" s="213"/>
      <c r="E30" s="214"/>
      <c r="F30" s="213"/>
      <c r="G30" s="213">
        <f t="shared" si="1"/>
        <v>1400000000</v>
      </c>
      <c r="H30" s="208"/>
    </row>
    <row r="31" spans="1:8" ht="16.5">
      <c r="A31" s="212" t="s">
        <v>427</v>
      </c>
      <c r="B31" s="213">
        <v>1600000000</v>
      </c>
      <c r="C31" s="214"/>
      <c r="D31" s="213">
        <v>8200000000</v>
      </c>
      <c r="E31" s="214"/>
      <c r="F31" s="213"/>
      <c r="G31" s="213">
        <f t="shared" si="1"/>
        <v>9800000000</v>
      </c>
      <c r="H31" s="208"/>
    </row>
    <row r="32" spans="1:8" ht="16.5">
      <c r="A32" s="212" t="s">
        <v>428</v>
      </c>
      <c r="B32" s="213">
        <v>700000000</v>
      </c>
      <c r="C32" s="214"/>
      <c r="D32" s="213"/>
      <c r="E32" s="214"/>
      <c r="F32" s="213"/>
      <c r="G32" s="213">
        <f t="shared" si="1"/>
        <v>700000000</v>
      </c>
      <c r="H32" s="208"/>
    </row>
    <row r="33" spans="1:8" ht="16.5">
      <c r="A33" s="212" t="s">
        <v>429</v>
      </c>
      <c r="B33" s="213">
        <v>45148.99</v>
      </c>
      <c r="C33" s="214"/>
      <c r="D33" s="213"/>
      <c r="E33" s="214"/>
      <c r="F33" s="213"/>
      <c r="G33" s="213">
        <f t="shared" si="1"/>
        <v>45148.99</v>
      </c>
      <c r="H33" s="208"/>
    </row>
    <row r="34" spans="1:8" ht="16.5">
      <c r="A34" s="212" t="s">
        <v>430</v>
      </c>
      <c r="B34" s="213">
        <f>200000000+1500000000</f>
        <v>1700000000</v>
      </c>
      <c r="C34" s="214"/>
      <c r="D34" s="213">
        <v>2840000000</v>
      </c>
      <c r="E34" s="214"/>
      <c r="F34" s="213"/>
      <c r="G34" s="213">
        <f t="shared" si="1"/>
        <v>4540000000</v>
      </c>
      <c r="H34" s="208"/>
    </row>
    <row r="35" spans="1:8" ht="16.5">
      <c r="A35" s="212" t="s">
        <v>431</v>
      </c>
      <c r="B35" s="213">
        <v>1100000000</v>
      </c>
      <c r="C35" s="214"/>
      <c r="D35" s="213"/>
      <c r="E35" s="214"/>
      <c r="F35" s="213"/>
      <c r="G35" s="213">
        <f t="shared" si="1"/>
        <v>1100000000</v>
      </c>
      <c r="H35" s="208"/>
    </row>
    <row r="36" spans="1:8" ht="17.25" thickBot="1">
      <c r="A36" s="212" t="s">
        <v>432</v>
      </c>
      <c r="B36" s="213">
        <f>193045148.99+806954851.01</f>
        <v>1000000000</v>
      </c>
      <c r="C36" s="214"/>
      <c r="D36" s="213">
        <v>360000000</v>
      </c>
      <c r="E36" s="214"/>
      <c r="F36" s="213"/>
      <c r="G36" s="213">
        <f t="shared" si="1"/>
        <v>1360000000</v>
      </c>
      <c r="H36" s="208"/>
    </row>
    <row r="37" spans="1:7" ht="17.25" thickBot="1">
      <c r="A37" s="217" t="s">
        <v>326</v>
      </c>
      <c r="B37" s="218">
        <f aca="true" t="shared" si="3" ref="B37:G37">+B6+B22</f>
        <v>55736661596.409996</v>
      </c>
      <c r="C37" s="219">
        <f t="shared" si="3"/>
        <v>0</v>
      </c>
      <c r="D37" s="219">
        <f t="shared" si="3"/>
        <v>32847494769.76</v>
      </c>
      <c r="E37" s="218">
        <f t="shared" si="3"/>
        <v>0</v>
      </c>
      <c r="F37" s="219">
        <f t="shared" si="3"/>
        <v>0</v>
      </c>
      <c r="G37" s="219">
        <f t="shared" si="3"/>
        <v>88584156366.17001</v>
      </c>
    </row>
    <row r="41" spans="2:3" ht="16.5">
      <c r="B41" s="220"/>
      <c r="C41" s="220"/>
    </row>
    <row r="42" ht="17.25" thickBot="1"/>
    <row r="43" spans="4:7" ht="17.25" thickBot="1">
      <c r="D43" s="220">
        <f>+D37</f>
        <v>32847494769.76</v>
      </c>
      <c r="F43" s="490" t="s">
        <v>435</v>
      </c>
      <c r="G43" s="491"/>
    </row>
    <row r="44" spans="4:7" ht="16.5">
      <c r="D44" s="208">
        <f>+'Modificacion No 2'!I90</f>
        <v>32955300000</v>
      </c>
      <c r="F44" s="221" t="s">
        <v>412</v>
      </c>
      <c r="G44" s="222">
        <f>+G37</f>
        <v>88584156366.17001</v>
      </c>
    </row>
    <row r="45" spans="4:7" ht="16.5">
      <c r="D45" s="320">
        <f>+D43-D44</f>
        <v>-107805230.24000168</v>
      </c>
      <c r="F45" s="223" t="s">
        <v>436</v>
      </c>
      <c r="G45" s="224">
        <f>+'PAA ACUMULADO'!C9</f>
        <v>83621102283.16</v>
      </c>
    </row>
    <row r="46" spans="6:7" ht="17.25" thickBot="1">
      <c r="F46" s="225"/>
      <c r="G46" s="226"/>
    </row>
    <row r="47" spans="6:7" ht="17.25" thickBot="1">
      <c r="F47" s="227"/>
      <c r="G47" s="228">
        <f>+G44-G45</f>
        <v>4963054083.01001</v>
      </c>
    </row>
    <row r="54" ht="16.5">
      <c r="D54" s="208"/>
    </row>
  </sheetData>
  <sheetProtection/>
  <mergeCells count="6">
    <mergeCell ref="A1:G3"/>
    <mergeCell ref="F43:G43"/>
    <mergeCell ref="C4:F4"/>
    <mergeCell ref="G4:G5"/>
    <mergeCell ref="B4:B5"/>
    <mergeCell ref="A4:A5"/>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V356"/>
  <sheetViews>
    <sheetView zoomScale="70" zoomScaleNormal="70" zoomScalePageLayoutView="77" workbookViewId="0" topLeftCell="B55">
      <selection activeCell="M14" sqref="M14:V15"/>
    </sheetView>
  </sheetViews>
  <sheetFormatPr defaultColWidth="11.421875" defaultRowHeight="39.75" customHeight="1"/>
  <cols>
    <col min="1" max="1" width="10.8515625" style="233" hidden="1" customWidth="1"/>
    <col min="2" max="2" width="12.7109375" style="267" customWidth="1"/>
    <col min="3" max="3" width="40.421875" style="233" customWidth="1"/>
    <col min="4" max="4" width="14.7109375" style="233" customWidth="1"/>
    <col min="5" max="5" width="10.57421875" style="269" customWidth="1"/>
    <col min="6" max="6" width="13.57421875" style="233" customWidth="1"/>
    <col min="7" max="7" width="16.7109375" style="268" customWidth="1"/>
    <col min="8" max="8" width="17.140625" style="232" customWidth="1"/>
    <col min="9" max="9" width="18.421875" style="232" customWidth="1"/>
    <col min="10" max="10" width="12.00390625" style="269" customWidth="1"/>
    <col min="11" max="11" width="12.28125" style="269" customWidth="1"/>
    <col min="12" max="12" width="14.28125" style="270" customWidth="1"/>
    <col min="13" max="13" width="13.28125" style="233" customWidth="1"/>
    <col min="14" max="14" width="20.57421875" style="271" customWidth="1"/>
    <col min="15" max="15" width="17.28125" style="233" customWidth="1"/>
    <col min="16" max="16" width="19.7109375" style="233" customWidth="1"/>
    <col min="17" max="17" width="8.7109375" style="233" customWidth="1"/>
    <col min="18" max="18" width="11.421875" style="233" customWidth="1"/>
    <col min="19" max="21" width="15.140625" style="233" customWidth="1"/>
    <col min="22" max="22" width="14.421875" style="233" customWidth="1"/>
    <col min="23" max="16384" width="11.421875" style="233" customWidth="1"/>
  </cols>
  <sheetData>
    <row r="1" spans="2:6" ht="17.25" customHeight="1" thickBot="1">
      <c r="B1" s="498" t="s">
        <v>0</v>
      </c>
      <c r="C1" s="498"/>
      <c r="D1" s="498"/>
      <c r="E1" s="498"/>
      <c r="F1" s="498"/>
    </row>
    <row r="2" spans="2:9" ht="22.5" customHeight="1">
      <c r="B2" s="30" t="s">
        <v>1</v>
      </c>
      <c r="C2" s="31" t="s">
        <v>28</v>
      </c>
      <c r="F2" s="443" t="s">
        <v>26</v>
      </c>
      <c r="G2" s="444"/>
      <c r="H2" s="444"/>
      <c r="I2" s="445"/>
    </row>
    <row r="3" spans="2:9" ht="24.75" customHeight="1">
      <c r="B3" s="32" t="s">
        <v>2</v>
      </c>
      <c r="C3" s="33" t="s">
        <v>29</v>
      </c>
      <c r="D3" s="272"/>
      <c r="F3" s="451"/>
      <c r="G3" s="452"/>
      <c r="H3" s="452"/>
      <c r="I3" s="453"/>
    </row>
    <row r="4" spans="2:9" ht="22.5" customHeight="1">
      <c r="B4" s="32" t="s">
        <v>3</v>
      </c>
      <c r="C4" s="35">
        <v>6694059</v>
      </c>
      <c r="D4" s="273"/>
      <c r="F4" s="451"/>
      <c r="G4" s="452"/>
      <c r="H4" s="452"/>
      <c r="I4" s="453"/>
    </row>
    <row r="5" spans="2:9" ht="18" customHeight="1">
      <c r="B5" s="32" t="s">
        <v>16</v>
      </c>
      <c r="C5" s="37" t="s">
        <v>40</v>
      </c>
      <c r="D5" s="274"/>
      <c r="F5" s="451"/>
      <c r="G5" s="452"/>
      <c r="H5" s="452"/>
      <c r="I5" s="453"/>
    </row>
    <row r="6" spans="2:9" ht="346.5" customHeight="1">
      <c r="B6" s="39" t="s">
        <v>19</v>
      </c>
      <c r="C6" s="40" t="s">
        <v>39</v>
      </c>
      <c r="D6" s="272"/>
      <c r="F6" s="454"/>
      <c r="G6" s="455"/>
      <c r="H6" s="455"/>
      <c r="I6" s="456"/>
    </row>
    <row r="7" spans="2:9" ht="390" customHeight="1">
      <c r="B7" s="39" t="s">
        <v>4</v>
      </c>
      <c r="C7" s="41" t="s">
        <v>41</v>
      </c>
      <c r="D7" s="273"/>
      <c r="F7" s="443" t="s">
        <v>25</v>
      </c>
      <c r="G7" s="444"/>
      <c r="H7" s="444"/>
      <c r="I7" s="445"/>
    </row>
    <row r="8" spans="2:16" ht="27.75" customHeight="1">
      <c r="B8" s="32" t="s">
        <v>5</v>
      </c>
      <c r="C8" s="37" t="s">
        <v>42</v>
      </c>
      <c r="D8" s="275"/>
      <c r="F8" s="312"/>
      <c r="G8" s="313"/>
      <c r="H8" s="313"/>
      <c r="I8" s="314"/>
      <c r="O8" s="234"/>
      <c r="P8" s="234"/>
    </row>
    <row r="9" spans="2:12" ht="31.5" customHeight="1">
      <c r="B9" s="39" t="s">
        <v>22</v>
      </c>
      <c r="C9" s="47">
        <f>SUM(H16:H220)</f>
        <v>54142636941.16</v>
      </c>
      <c r="D9" s="499"/>
      <c r="E9" s="500"/>
      <c r="F9" s="312"/>
      <c r="G9" s="313"/>
      <c r="H9" s="313"/>
      <c r="I9" s="314"/>
      <c r="L9" s="276"/>
    </row>
    <row r="10" spans="2:9" ht="45" customHeight="1">
      <c r="B10" s="39" t="s">
        <v>23</v>
      </c>
      <c r="C10" s="49">
        <v>231872480</v>
      </c>
      <c r="D10" s="234"/>
      <c r="E10" s="277"/>
      <c r="F10" s="312"/>
      <c r="G10" s="313"/>
      <c r="H10" s="313"/>
      <c r="I10" s="314"/>
    </row>
    <row r="11" spans="2:9" ht="43.5" customHeight="1">
      <c r="B11" s="39" t="s">
        <v>24</v>
      </c>
      <c r="C11" s="51">
        <v>23187248</v>
      </c>
      <c r="D11" s="278"/>
      <c r="E11" s="277"/>
      <c r="F11" s="315"/>
      <c r="G11" s="316"/>
      <c r="H11" s="316"/>
      <c r="I11" s="317"/>
    </row>
    <row r="12" spans="2:9" ht="63" customHeight="1" thickBot="1">
      <c r="B12" s="56" t="s">
        <v>18</v>
      </c>
      <c r="C12" s="57">
        <v>43490</v>
      </c>
      <c r="D12" s="234"/>
      <c r="E12" s="277"/>
      <c r="H12" s="233"/>
      <c r="I12" s="233"/>
    </row>
    <row r="14" spans="2:22" ht="39.75" customHeight="1" thickBot="1">
      <c r="B14" s="501" t="s">
        <v>15</v>
      </c>
      <c r="C14" s="501"/>
      <c r="D14" s="501"/>
      <c r="M14" s="457" t="s">
        <v>312</v>
      </c>
      <c r="N14" s="457"/>
      <c r="O14" s="457"/>
      <c r="P14" s="457"/>
      <c r="Q14" s="457"/>
      <c r="R14" s="457"/>
      <c r="S14" s="457"/>
      <c r="T14" s="457"/>
      <c r="U14" s="457"/>
      <c r="V14" s="457"/>
    </row>
    <row r="15" spans="2:22" ht="79.5" customHeight="1" thickBot="1">
      <c r="B15" s="62" t="s">
        <v>27</v>
      </c>
      <c r="C15" s="63" t="s">
        <v>6</v>
      </c>
      <c r="D15" s="63" t="s">
        <v>17</v>
      </c>
      <c r="E15" s="63" t="s">
        <v>7</v>
      </c>
      <c r="F15" s="63" t="s">
        <v>8</v>
      </c>
      <c r="G15" s="63" t="s">
        <v>9</v>
      </c>
      <c r="H15" s="63" t="s">
        <v>10</v>
      </c>
      <c r="I15" s="63" t="s">
        <v>11</v>
      </c>
      <c r="J15" s="63" t="s">
        <v>12</v>
      </c>
      <c r="K15" s="153" t="s">
        <v>13</v>
      </c>
      <c r="L15" s="154" t="s">
        <v>14</v>
      </c>
      <c r="M15" s="155" t="s">
        <v>313</v>
      </c>
      <c r="N15" s="158" t="s">
        <v>314</v>
      </c>
      <c r="O15" s="155" t="s">
        <v>315</v>
      </c>
      <c r="P15" s="155" t="s">
        <v>387</v>
      </c>
      <c r="Q15" s="155" t="s">
        <v>316</v>
      </c>
      <c r="R15" s="155" t="s">
        <v>320</v>
      </c>
      <c r="S15" s="156" t="s">
        <v>317</v>
      </c>
      <c r="T15" s="155" t="s">
        <v>318</v>
      </c>
      <c r="U15" s="155" t="s">
        <v>319</v>
      </c>
      <c r="V15" s="157" t="s">
        <v>321</v>
      </c>
    </row>
    <row r="16" spans="2:22" s="238" customFormat="1" ht="76.5">
      <c r="B16" s="159">
        <v>70170000</v>
      </c>
      <c r="C16" s="177" t="s">
        <v>355</v>
      </c>
      <c r="D16" s="173" t="s">
        <v>341</v>
      </c>
      <c r="E16" s="160"/>
      <c r="F16" s="160" t="s">
        <v>193</v>
      </c>
      <c r="G16" s="160" t="s">
        <v>54</v>
      </c>
      <c r="H16" s="164">
        <v>28465459136.16</v>
      </c>
      <c r="I16" s="161">
        <v>28465459136.16</v>
      </c>
      <c r="J16" s="160" t="s">
        <v>55</v>
      </c>
      <c r="K16" s="160" t="s">
        <v>55</v>
      </c>
      <c r="L16" s="160" t="s">
        <v>194</v>
      </c>
      <c r="M16" s="252">
        <v>70</v>
      </c>
      <c r="N16" s="254">
        <f>'[1]Recuperado_Hoja1'!$E$51+'[1]Recuperado_Hoja1'!$E$52</f>
        <v>28465459136.16</v>
      </c>
      <c r="O16" s="256">
        <v>43514</v>
      </c>
      <c r="P16" s="265" t="s">
        <v>390</v>
      </c>
      <c r="Q16" s="235"/>
      <c r="R16" s="236"/>
      <c r="S16" s="235"/>
      <c r="T16" s="237"/>
      <c r="U16" s="237"/>
      <c r="V16" s="237">
        <f>+T16+U16</f>
        <v>0</v>
      </c>
    </row>
    <row r="17" spans="2:22" s="243" customFormat="1" ht="87.75" customHeight="1">
      <c r="B17" s="195">
        <v>77110000</v>
      </c>
      <c r="C17" s="191" t="s">
        <v>56</v>
      </c>
      <c r="D17" s="167">
        <v>43559</v>
      </c>
      <c r="E17" s="185" t="s">
        <v>36</v>
      </c>
      <c r="F17" s="168" t="s">
        <v>150</v>
      </c>
      <c r="G17" s="169" t="s">
        <v>54</v>
      </c>
      <c r="H17" s="168">
        <v>500000000</v>
      </c>
      <c r="I17" s="170">
        <f aca="true" t="shared" si="0" ref="I17:I80">H17</f>
        <v>500000000</v>
      </c>
      <c r="J17" s="169" t="s">
        <v>55</v>
      </c>
      <c r="K17" s="169" t="str">
        <f aca="true" t="shared" si="1" ref="K17:K80">J17</f>
        <v>No</v>
      </c>
      <c r="L17" s="169" t="s">
        <v>149</v>
      </c>
      <c r="M17" s="239"/>
      <c r="N17" s="240"/>
      <c r="O17" s="241"/>
      <c r="P17" s="239"/>
      <c r="Q17" s="239"/>
      <c r="R17" s="241"/>
      <c r="S17" s="239"/>
      <c r="T17" s="242"/>
      <c r="U17" s="242"/>
      <c r="V17" s="242">
        <f aca="true" t="shared" si="2" ref="V17:V80">+T17+U17</f>
        <v>0</v>
      </c>
    </row>
    <row r="18" spans="2:22" s="243" customFormat="1" ht="89.25" customHeight="1">
      <c r="B18" s="193">
        <v>77100000</v>
      </c>
      <c r="C18" s="188" t="s">
        <v>57</v>
      </c>
      <c r="D18" s="167">
        <v>43539</v>
      </c>
      <c r="E18" s="185" t="s">
        <v>34</v>
      </c>
      <c r="F18" s="168" t="s">
        <v>147</v>
      </c>
      <c r="G18" s="169" t="s">
        <v>54</v>
      </c>
      <c r="H18" s="185">
        <f>500000000-142654517</f>
        <v>357345483</v>
      </c>
      <c r="I18" s="170">
        <f t="shared" si="0"/>
        <v>357345483</v>
      </c>
      <c r="J18" s="169" t="s">
        <v>55</v>
      </c>
      <c r="K18" s="169" t="str">
        <f t="shared" si="1"/>
        <v>No</v>
      </c>
      <c r="L18" s="169" t="s">
        <v>149</v>
      </c>
      <c r="M18" s="239"/>
      <c r="N18" s="240"/>
      <c r="O18" s="241"/>
      <c r="P18" s="239"/>
      <c r="Q18" s="239"/>
      <c r="R18" s="241"/>
      <c r="S18" s="239"/>
      <c r="T18" s="242"/>
      <c r="U18" s="242"/>
      <c r="V18" s="242">
        <f t="shared" si="2"/>
        <v>0</v>
      </c>
    </row>
    <row r="19" spans="2:22" s="243" customFormat="1" ht="93" customHeight="1">
      <c r="B19" s="193">
        <v>77110000</v>
      </c>
      <c r="C19" s="188" t="s">
        <v>58</v>
      </c>
      <c r="D19" s="167">
        <v>43559</v>
      </c>
      <c r="E19" s="185" t="s">
        <v>36</v>
      </c>
      <c r="F19" s="168" t="s">
        <v>150</v>
      </c>
      <c r="G19" s="169" t="s">
        <v>54</v>
      </c>
      <c r="H19" s="185">
        <v>100000000</v>
      </c>
      <c r="I19" s="170">
        <f t="shared" si="0"/>
        <v>100000000</v>
      </c>
      <c r="J19" s="169" t="s">
        <v>55</v>
      </c>
      <c r="K19" s="169" t="str">
        <f t="shared" si="1"/>
        <v>No</v>
      </c>
      <c r="L19" s="169" t="s">
        <v>149</v>
      </c>
      <c r="M19" s="239"/>
      <c r="N19" s="240"/>
      <c r="O19" s="241"/>
      <c r="P19" s="239"/>
      <c r="Q19" s="239"/>
      <c r="R19" s="241"/>
      <c r="S19" s="239"/>
      <c r="T19" s="242"/>
      <c r="U19" s="242"/>
      <c r="V19" s="242">
        <f t="shared" si="2"/>
        <v>0</v>
      </c>
    </row>
    <row r="20" spans="2:22" s="243" customFormat="1" ht="92.25" customHeight="1">
      <c r="B20" s="193">
        <v>77100000</v>
      </c>
      <c r="C20" s="188" t="s">
        <v>59</v>
      </c>
      <c r="D20" s="167">
        <v>43501</v>
      </c>
      <c r="E20" s="185" t="s">
        <v>45</v>
      </c>
      <c r="F20" s="185" t="s">
        <v>144</v>
      </c>
      <c r="G20" s="169" t="s">
        <v>54</v>
      </c>
      <c r="H20" s="185">
        <v>50000000</v>
      </c>
      <c r="I20" s="170">
        <f t="shared" si="0"/>
        <v>50000000</v>
      </c>
      <c r="J20" s="169" t="s">
        <v>55</v>
      </c>
      <c r="K20" s="169" t="str">
        <f t="shared" si="1"/>
        <v>No</v>
      </c>
      <c r="L20" s="169" t="s">
        <v>177</v>
      </c>
      <c r="M20" s="239"/>
      <c r="N20" s="240"/>
      <c r="O20" s="241"/>
      <c r="P20" s="239"/>
      <c r="Q20" s="239"/>
      <c r="R20" s="241"/>
      <c r="S20" s="239"/>
      <c r="T20" s="242"/>
      <c r="U20" s="242"/>
      <c r="V20" s="242">
        <f t="shared" si="2"/>
        <v>0</v>
      </c>
    </row>
    <row r="21" spans="2:22" s="243" customFormat="1" ht="92.25" customHeight="1">
      <c r="B21" s="193">
        <v>70170000</v>
      </c>
      <c r="C21" s="188" t="s">
        <v>151</v>
      </c>
      <c r="D21" s="167">
        <v>43502</v>
      </c>
      <c r="E21" s="185" t="s">
        <v>46</v>
      </c>
      <c r="F21" s="185" t="s">
        <v>152</v>
      </c>
      <c r="G21" s="169" t="s">
        <v>54</v>
      </c>
      <c r="H21" s="185">
        <v>2300000000</v>
      </c>
      <c r="I21" s="170">
        <f>+H21</f>
        <v>2300000000</v>
      </c>
      <c r="J21" s="169" t="s">
        <v>55</v>
      </c>
      <c r="K21" s="169" t="str">
        <f t="shared" si="1"/>
        <v>No</v>
      </c>
      <c r="L21" s="169" t="s">
        <v>149</v>
      </c>
      <c r="M21" s="239"/>
      <c r="N21" s="240"/>
      <c r="O21" s="241"/>
      <c r="P21" s="239"/>
      <c r="Q21" s="239"/>
      <c r="R21" s="241"/>
      <c r="S21" s="239"/>
      <c r="T21" s="242"/>
      <c r="U21" s="242"/>
      <c r="V21" s="242">
        <f t="shared" si="2"/>
        <v>0</v>
      </c>
    </row>
    <row r="22" spans="2:22" s="243" customFormat="1" ht="83.25" customHeight="1">
      <c r="B22" s="195">
        <v>70170000</v>
      </c>
      <c r="C22" s="189" t="s">
        <v>32</v>
      </c>
      <c r="D22" s="167">
        <v>43506</v>
      </c>
      <c r="E22" s="185" t="s">
        <v>34</v>
      </c>
      <c r="F22" s="169" t="s">
        <v>153</v>
      </c>
      <c r="G22" s="169" t="s">
        <v>54</v>
      </c>
      <c r="H22" s="185">
        <v>200000000</v>
      </c>
      <c r="I22" s="170">
        <f t="shared" si="0"/>
        <v>200000000</v>
      </c>
      <c r="J22" s="169" t="s">
        <v>55</v>
      </c>
      <c r="K22" s="169" t="str">
        <f>J22</f>
        <v>No</v>
      </c>
      <c r="L22" s="169" t="s">
        <v>149</v>
      </c>
      <c r="M22" s="239"/>
      <c r="N22" s="240"/>
      <c r="O22" s="241"/>
      <c r="P22" s="239"/>
      <c r="Q22" s="239"/>
      <c r="R22" s="241"/>
      <c r="S22" s="239"/>
      <c r="T22" s="242"/>
      <c r="U22" s="242"/>
      <c r="V22" s="242">
        <f t="shared" si="2"/>
        <v>0</v>
      </c>
    </row>
    <row r="23" spans="2:22" s="243" customFormat="1" ht="145.5" customHeight="1">
      <c r="B23" s="195">
        <v>70170000</v>
      </c>
      <c r="C23" s="191" t="s">
        <v>60</v>
      </c>
      <c r="D23" s="167">
        <v>43525</v>
      </c>
      <c r="E23" s="169" t="s">
        <v>34</v>
      </c>
      <c r="F23" s="169" t="s">
        <v>47</v>
      </c>
      <c r="G23" s="169" t="s">
        <v>54</v>
      </c>
      <c r="H23" s="185">
        <v>150000000</v>
      </c>
      <c r="I23" s="170">
        <f t="shared" si="0"/>
        <v>150000000</v>
      </c>
      <c r="J23" s="169" t="s">
        <v>55</v>
      </c>
      <c r="K23" s="169" t="str">
        <f t="shared" si="1"/>
        <v>No</v>
      </c>
      <c r="L23" s="169" t="s">
        <v>49</v>
      </c>
      <c r="M23" s="239"/>
      <c r="N23" s="240"/>
      <c r="O23" s="241"/>
      <c r="P23" s="239"/>
      <c r="Q23" s="239"/>
      <c r="R23" s="241"/>
      <c r="S23" s="239"/>
      <c r="T23" s="242"/>
      <c r="U23" s="242"/>
      <c r="V23" s="242">
        <f t="shared" si="2"/>
        <v>0</v>
      </c>
    </row>
    <row r="24" spans="2:22" s="243" customFormat="1" ht="127.5" customHeight="1">
      <c r="B24" s="195">
        <v>80100000</v>
      </c>
      <c r="C24" s="198" t="s">
        <v>154</v>
      </c>
      <c r="D24" s="167">
        <v>43528</v>
      </c>
      <c r="E24" s="169" t="s">
        <v>35</v>
      </c>
      <c r="F24" s="169" t="s">
        <v>47</v>
      </c>
      <c r="G24" s="169" t="s">
        <v>54</v>
      </c>
      <c r="H24" s="185">
        <v>100000000</v>
      </c>
      <c r="I24" s="170">
        <f t="shared" si="0"/>
        <v>100000000</v>
      </c>
      <c r="J24" s="169" t="s">
        <v>55</v>
      </c>
      <c r="K24" s="169" t="str">
        <f t="shared" si="1"/>
        <v>No</v>
      </c>
      <c r="L24" s="169" t="s">
        <v>155</v>
      </c>
      <c r="M24" s="239"/>
      <c r="N24" s="240"/>
      <c r="O24" s="241"/>
      <c r="P24" s="239"/>
      <c r="Q24" s="239"/>
      <c r="R24" s="241"/>
      <c r="S24" s="239"/>
      <c r="T24" s="242"/>
      <c r="U24" s="242"/>
      <c r="V24" s="242">
        <f t="shared" si="2"/>
        <v>0</v>
      </c>
    </row>
    <row r="25" spans="2:22" s="243" customFormat="1" ht="87.75" customHeight="1">
      <c r="B25" s="195">
        <v>80100000</v>
      </c>
      <c r="C25" s="198" t="s">
        <v>156</v>
      </c>
      <c r="D25" s="167">
        <v>43529</v>
      </c>
      <c r="E25" s="169" t="s">
        <v>44</v>
      </c>
      <c r="F25" s="169" t="s">
        <v>153</v>
      </c>
      <c r="G25" s="169" t="s">
        <v>54</v>
      </c>
      <c r="H25" s="185">
        <v>500000000</v>
      </c>
      <c r="I25" s="170">
        <f>+H25</f>
        <v>500000000</v>
      </c>
      <c r="J25" s="169" t="s">
        <v>55</v>
      </c>
      <c r="K25" s="169" t="str">
        <f t="shared" si="1"/>
        <v>No</v>
      </c>
      <c r="L25" s="169" t="s">
        <v>157</v>
      </c>
      <c r="M25" s="239"/>
      <c r="N25" s="240"/>
      <c r="O25" s="241"/>
      <c r="P25" s="239"/>
      <c r="Q25" s="239"/>
      <c r="R25" s="241"/>
      <c r="S25" s="239"/>
      <c r="T25" s="242"/>
      <c r="U25" s="242"/>
      <c r="V25" s="242">
        <f t="shared" si="2"/>
        <v>0</v>
      </c>
    </row>
    <row r="26" spans="2:22" s="243" customFormat="1" ht="163.5" customHeight="1">
      <c r="B26" s="195">
        <v>77100000</v>
      </c>
      <c r="C26" s="198" t="s">
        <v>61</v>
      </c>
      <c r="D26" s="167">
        <v>43530</v>
      </c>
      <c r="E26" s="169" t="s">
        <v>38</v>
      </c>
      <c r="F26" s="169" t="s">
        <v>47</v>
      </c>
      <c r="G26" s="169" t="s">
        <v>54</v>
      </c>
      <c r="H26" s="185">
        <v>50000000</v>
      </c>
      <c r="I26" s="170">
        <f t="shared" si="0"/>
        <v>50000000</v>
      </c>
      <c r="J26" s="169" t="s">
        <v>55</v>
      </c>
      <c r="K26" s="169" t="str">
        <f t="shared" si="1"/>
        <v>No</v>
      </c>
      <c r="L26" s="169" t="s">
        <v>155</v>
      </c>
      <c r="M26" s="239"/>
      <c r="N26" s="240"/>
      <c r="O26" s="241"/>
      <c r="P26" s="239"/>
      <c r="Q26" s="239"/>
      <c r="R26" s="241"/>
      <c r="S26" s="239"/>
      <c r="T26" s="242"/>
      <c r="U26" s="242"/>
      <c r="V26" s="242">
        <f t="shared" si="2"/>
        <v>0</v>
      </c>
    </row>
    <row r="27" spans="2:22" s="243" customFormat="1" ht="182.25" customHeight="1">
      <c r="B27" s="195">
        <v>77100000</v>
      </c>
      <c r="C27" s="198" t="s">
        <v>158</v>
      </c>
      <c r="D27" s="167">
        <v>43531</v>
      </c>
      <c r="E27" s="171" t="s">
        <v>34</v>
      </c>
      <c r="F27" s="169" t="s">
        <v>47</v>
      </c>
      <c r="G27" s="169" t="s">
        <v>54</v>
      </c>
      <c r="H27" s="170">
        <v>100000000</v>
      </c>
      <c r="I27" s="170">
        <f t="shared" si="0"/>
        <v>100000000</v>
      </c>
      <c r="J27" s="169" t="s">
        <v>55</v>
      </c>
      <c r="K27" s="169" t="str">
        <f t="shared" si="1"/>
        <v>No</v>
      </c>
      <c r="L27" s="169" t="s">
        <v>155</v>
      </c>
      <c r="M27" s="239"/>
      <c r="N27" s="240"/>
      <c r="O27" s="241"/>
      <c r="P27" s="239"/>
      <c r="Q27" s="239"/>
      <c r="R27" s="241"/>
      <c r="S27" s="239"/>
      <c r="T27" s="242"/>
      <c r="U27" s="242"/>
      <c r="V27" s="242">
        <f t="shared" si="2"/>
        <v>0</v>
      </c>
    </row>
    <row r="28" spans="2:22" s="243" customFormat="1" ht="120.75" customHeight="1">
      <c r="B28" s="195">
        <v>77100000</v>
      </c>
      <c r="C28" s="188" t="s">
        <v>62</v>
      </c>
      <c r="D28" s="167">
        <v>43532</v>
      </c>
      <c r="E28" s="169" t="s">
        <v>34</v>
      </c>
      <c r="F28" s="169" t="s">
        <v>47</v>
      </c>
      <c r="G28" s="169" t="s">
        <v>54</v>
      </c>
      <c r="H28" s="170">
        <v>150000000</v>
      </c>
      <c r="I28" s="170">
        <f t="shared" si="0"/>
        <v>150000000</v>
      </c>
      <c r="J28" s="169" t="s">
        <v>55</v>
      </c>
      <c r="K28" s="169" t="str">
        <f t="shared" si="1"/>
        <v>No</v>
      </c>
      <c r="L28" s="169" t="s">
        <v>159</v>
      </c>
      <c r="M28" s="239"/>
      <c r="N28" s="240"/>
      <c r="O28" s="241"/>
      <c r="P28" s="239"/>
      <c r="Q28" s="239"/>
      <c r="R28" s="241"/>
      <c r="S28" s="239"/>
      <c r="T28" s="242"/>
      <c r="U28" s="242"/>
      <c r="V28" s="242">
        <f t="shared" si="2"/>
        <v>0</v>
      </c>
    </row>
    <row r="29" spans="2:22" s="243" customFormat="1" ht="90.75" customHeight="1">
      <c r="B29" s="193">
        <v>77100000</v>
      </c>
      <c r="C29" s="197" t="s">
        <v>63</v>
      </c>
      <c r="D29" s="167">
        <v>43498</v>
      </c>
      <c r="E29" s="171" t="s">
        <v>45</v>
      </c>
      <c r="F29" s="169" t="s">
        <v>146</v>
      </c>
      <c r="G29" s="169" t="s">
        <v>54</v>
      </c>
      <c r="H29" s="170">
        <v>2000000000</v>
      </c>
      <c r="I29" s="170">
        <f t="shared" si="0"/>
        <v>2000000000</v>
      </c>
      <c r="J29" s="169" t="s">
        <v>55</v>
      </c>
      <c r="K29" s="169" t="str">
        <f t="shared" si="1"/>
        <v>No</v>
      </c>
      <c r="L29" s="169" t="s">
        <v>160</v>
      </c>
      <c r="M29" s="239"/>
      <c r="N29" s="240"/>
      <c r="O29" s="241"/>
      <c r="P29" s="239"/>
      <c r="Q29" s="239"/>
      <c r="R29" s="241"/>
      <c r="S29" s="239"/>
      <c r="T29" s="242"/>
      <c r="U29" s="242"/>
      <c r="V29" s="242">
        <f t="shared" si="2"/>
        <v>0</v>
      </c>
    </row>
    <row r="30" spans="2:22" s="243" customFormat="1" ht="96" customHeight="1">
      <c r="B30" s="193">
        <v>77100000</v>
      </c>
      <c r="C30" s="197" t="s">
        <v>64</v>
      </c>
      <c r="D30" s="167">
        <v>43499</v>
      </c>
      <c r="E30" s="171" t="s">
        <v>34</v>
      </c>
      <c r="F30" s="169" t="s">
        <v>47</v>
      </c>
      <c r="G30" s="169" t="s">
        <v>54</v>
      </c>
      <c r="H30" s="170">
        <v>480000000</v>
      </c>
      <c r="I30" s="170">
        <f t="shared" si="0"/>
        <v>480000000</v>
      </c>
      <c r="J30" s="169" t="s">
        <v>55</v>
      </c>
      <c r="K30" s="169" t="str">
        <f t="shared" si="1"/>
        <v>No</v>
      </c>
      <c r="L30" s="169" t="s">
        <v>49</v>
      </c>
      <c r="M30" s="239"/>
      <c r="N30" s="240"/>
      <c r="O30" s="241"/>
      <c r="P30" s="239"/>
      <c r="Q30" s="239"/>
      <c r="R30" s="241"/>
      <c r="S30" s="239"/>
      <c r="T30" s="242"/>
      <c r="U30" s="242"/>
      <c r="V30" s="242">
        <f t="shared" si="2"/>
        <v>0</v>
      </c>
    </row>
    <row r="31" spans="2:22" s="243" customFormat="1" ht="96" customHeight="1">
      <c r="B31" s="193">
        <v>80100000</v>
      </c>
      <c r="C31" s="197" t="s">
        <v>161</v>
      </c>
      <c r="D31" s="167">
        <v>43500</v>
      </c>
      <c r="E31" s="171" t="s">
        <v>46</v>
      </c>
      <c r="F31" s="169" t="s">
        <v>163</v>
      </c>
      <c r="G31" s="169" t="s">
        <v>54</v>
      </c>
      <c r="H31" s="170">
        <v>500000000</v>
      </c>
      <c r="I31" s="170">
        <f t="shared" si="0"/>
        <v>500000000</v>
      </c>
      <c r="J31" s="169" t="s">
        <v>55</v>
      </c>
      <c r="K31" s="169" t="str">
        <f t="shared" si="1"/>
        <v>No</v>
      </c>
      <c r="L31" s="169" t="s">
        <v>164</v>
      </c>
      <c r="M31" s="239"/>
      <c r="N31" s="240"/>
      <c r="O31" s="241"/>
      <c r="P31" s="239"/>
      <c r="Q31" s="239"/>
      <c r="R31" s="241"/>
      <c r="S31" s="239"/>
      <c r="T31" s="242"/>
      <c r="U31" s="242"/>
      <c r="V31" s="242">
        <f t="shared" si="2"/>
        <v>0</v>
      </c>
    </row>
    <row r="32" spans="2:22" s="243" customFormat="1" ht="96" customHeight="1">
      <c r="B32" s="193">
        <v>80100000</v>
      </c>
      <c r="C32" s="197" t="s">
        <v>162</v>
      </c>
      <c r="D32" s="167">
        <v>43501</v>
      </c>
      <c r="E32" s="171" t="s">
        <v>46</v>
      </c>
      <c r="F32" s="169" t="s">
        <v>163</v>
      </c>
      <c r="G32" s="169" t="s">
        <v>54</v>
      </c>
      <c r="H32" s="170">
        <v>1300000000</v>
      </c>
      <c r="I32" s="170">
        <f t="shared" si="0"/>
        <v>1300000000</v>
      </c>
      <c r="J32" s="169" t="s">
        <v>55</v>
      </c>
      <c r="K32" s="169" t="str">
        <f t="shared" si="1"/>
        <v>No</v>
      </c>
      <c r="L32" s="169" t="s">
        <v>164</v>
      </c>
      <c r="M32" s="239"/>
      <c r="N32" s="240"/>
      <c r="O32" s="241"/>
      <c r="P32" s="239"/>
      <c r="Q32" s="239"/>
      <c r="R32" s="241"/>
      <c r="S32" s="239"/>
      <c r="T32" s="242"/>
      <c r="U32" s="242"/>
      <c r="V32" s="242">
        <f t="shared" si="2"/>
        <v>0</v>
      </c>
    </row>
    <row r="33" spans="2:22" s="243" customFormat="1" ht="100.5" customHeight="1">
      <c r="B33" s="195">
        <v>77100000</v>
      </c>
      <c r="C33" s="188" t="s">
        <v>65</v>
      </c>
      <c r="D33" s="167">
        <v>43126</v>
      </c>
      <c r="E33" s="169" t="s">
        <v>33</v>
      </c>
      <c r="F33" s="169" t="s">
        <v>47</v>
      </c>
      <c r="G33" s="169" t="s">
        <v>54</v>
      </c>
      <c r="H33" s="170">
        <v>60000000</v>
      </c>
      <c r="I33" s="170">
        <f t="shared" si="0"/>
        <v>60000000</v>
      </c>
      <c r="J33" s="169" t="s">
        <v>55</v>
      </c>
      <c r="K33" s="169" t="str">
        <f t="shared" si="1"/>
        <v>No</v>
      </c>
      <c r="L33" s="169" t="s">
        <v>160</v>
      </c>
      <c r="M33" s="239"/>
      <c r="N33" s="240"/>
      <c r="O33" s="241"/>
      <c r="P33" s="239"/>
      <c r="Q33" s="239"/>
      <c r="R33" s="241"/>
      <c r="S33" s="239"/>
      <c r="T33" s="242"/>
      <c r="U33" s="242"/>
      <c r="V33" s="242">
        <f t="shared" si="2"/>
        <v>0</v>
      </c>
    </row>
    <row r="34" spans="2:22" s="243" customFormat="1" ht="105" customHeight="1">
      <c r="B34" s="195">
        <v>77100000</v>
      </c>
      <c r="C34" s="188" t="s">
        <v>66</v>
      </c>
      <c r="D34" s="167">
        <v>43116</v>
      </c>
      <c r="E34" s="169" t="s">
        <v>31</v>
      </c>
      <c r="F34" s="169" t="s">
        <v>47</v>
      </c>
      <c r="G34" s="169" t="s">
        <v>54</v>
      </c>
      <c r="H34" s="170">
        <v>50000000</v>
      </c>
      <c r="I34" s="170">
        <f t="shared" si="0"/>
        <v>50000000</v>
      </c>
      <c r="J34" s="169" t="s">
        <v>55</v>
      </c>
      <c r="K34" s="169" t="str">
        <f t="shared" si="1"/>
        <v>No</v>
      </c>
      <c r="L34" s="169" t="s">
        <v>160</v>
      </c>
      <c r="M34" s="239"/>
      <c r="N34" s="240"/>
      <c r="O34" s="241"/>
      <c r="P34" s="239"/>
      <c r="Q34" s="239"/>
      <c r="R34" s="241"/>
      <c r="S34" s="239"/>
      <c r="T34" s="242"/>
      <c r="U34" s="242"/>
      <c r="V34" s="242">
        <f t="shared" si="2"/>
        <v>0</v>
      </c>
    </row>
    <row r="35" spans="2:22" s="243" customFormat="1" ht="105" customHeight="1">
      <c r="B35" s="195">
        <v>80100000</v>
      </c>
      <c r="C35" s="188" t="s">
        <v>165</v>
      </c>
      <c r="D35" s="167">
        <v>43509</v>
      </c>
      <c r="E35" s="169" t="s">
        <v>45</v>
      </c>
      <c r="F35" s="169" t="s">
        <v>153</v>
      </c>
      <c r="G35" s="169" t="s">
        <v>54</v>
      </c>
      <c r="H35" s="170">
        <v>100000000</v>
      </c>
      <c r="I35" s="170">
        <f t="shared" si="0"/>
        <v>100000000</v>
      </c>
      <c r="J35" s="169" t="s">
        <v>55</v>
      </c>
      <c r="K35" s="169" t="str">
        <f t="shared" si="1"/>
        <v>No</v>
      </c>
      <c r="L35" s="169" t="s">
        <v>160</v>
      </c>
      <c r="M35" s="239"/>
      <c r="N35" s="240"/>
      <c r="O35" s="241"/>
      <c r="P35" s="239"/>
      <c r="Q35" s="239"/>
      <c r="R35" s="241"/>
      <c r="S35" s="239"/>
      <c r="T35" s="242"/>
      <c r="U35" s="242"/>
      <c r="V35" s="242">
        <f t="shared" si="2"/>
        <v>0</v>
      </c>
    </row>
    <row r="36" spans="2:22" s="243" customFormat="1" ht="97.5" customHeight="1">
      <c r="B36" s="195">
        <v>77100000</v>
      </c>
      <c r="C36" s="188" t="s">
        <v>67</v>
      </c>
      <c r="D36" s="167">
        <v>43511</v>
      </c>
      <c r="E36" s="171" t="s">
        <v>36</v>
      </c>
      <c r="F36" s="169" t="s">
        <v>47</v>
      </c>
      <c r="G36" s="169" t="s">
        <v>54</v>
      </c>
      <c r="H36" s="170">
        <v>160000000</v>
      </c>
      <c r="I36" s="170">
        <f t="shared" si="0"/>
        <v>160000000</v>
      </c>
      <c r="J36" s="169" t="s">
        <v>55</v>
      </c>
      <c r="K36" s="169" t="str">
        <f t="shared" si="1"/>
        <v>No</v>
      </c>
      <c r="L36" s="169" t="s">
        <v>160</v>
      </c>
      <c r="M36" s="239"/>
      <c r="N36" s="240"/>
      <c r="O36" s="241"/>
      <c r="P36" s="239"/>
      <c r="Q36" s="239"/>
      <c r="R36" s="241"/>
      <c r="S36" s="239"/>
      <c r="T36" s="242"/>
      <c r="U36" s="242"/>
      <c r="V36" s="242">
        <f t="shared" si="2"/>
        <v>0</v>
      </c>
    </row>
    <row r="37" spans="2:22" s="243" customFormat="1" ht="95.25" customHeight="1">
      <c r="B37" s="195">
        <v>77100000</v>
      </c>
      <c r="C37" s="188" t="s">
        <v>68</v>
      </c>
      <c r="D37" s="167">
        <v>43512</v>
      </c>
      <c r="E37" s="171" t="s">
        <v>35</v>
      </c>
      <c r="F37" s="169" t="s">
        <v>47</v>
      </c>
      <c r="G37" s="169" t="s">
        <v>54</v>
      </c>
      <c r="H37" s="170">
        <v>350000000</v>
      </c>
      <c r="I37" s="170">
        <f t="shared" si="0"/>
        <v>350000000</v>
      </c>
      <c r="J37" s="169" t="s">
        <v>55</v>
      </c>
      <c r="K37" s="169" t="str">
        <f t="shared" si="1"/>
        <v>No</v>
      </c>
      <c r="L37" s="169" t="s">
        <v>160</v>
      </c>
      <c r="M37" s="239"/>
      <c r="N37" s="240"/>
      <c r="O37" s="241"/>
      <c r="P37" s="239"/>
      <c r="Q37" s="239"/>
      <c r="R37" s="241"/>
      <c r="S37" s="239"/>
      <c r="T37" s="242"/>
      <c r="U37" s="242"/>
      <c r="V37" s="242">
        <f t="shared" si="2"/>
        <v>0</v>
      </c>
    </row>
    <row r="38" spans="2:22" ht="101.25" customHeight="1">
      <c r="B38" s="152">
        <v>77100000</v>
      </c>
      <c r="C38" s="115" t="s">
        <v>50</v>
      </c>
      <c r="D38" s="230">
        <v>43527</v>
      </c>
      <c r="E38" s="116" t="s">
        <v>33</v>
      </c>
      <c r="F38" s="116" t="s">
        <v>47</v>
      </c>
      <c r="G38" s="116" t="s">
        <v>54</v>
      </c>
      <c r="H38" s="118">
        <v>110000000</v>
      </c>
      <c r="I38" s="118">
        <f t="shared" si="0"/>
        <v>110000000</v>
      </c>
      <c r="J38" s="116" t="s">
        <v>55</v>
      </c>
      <c r="K38" s="116" t="str">
        <f t="shared" si="1"/>
        <v>No</v>
      </c>
      <c r="L38" s="116" t="s">
        <v>166</v>
      </c>
      <c r="M38" s="244"/>
      <c r="N38" s="245"/>
      <c r="O38" s="246"/>
      <c r="P38" s="244"/>
      <c r="Q38" s="244"/>
      <c r="R38" s="246"/>
      <c r="S38" s="244"/>
      <c r="T38" s="247"/>
      <c r="U38" s="247"/>
      <c r="V38" s="247">
        <f t="shared" si="2"/>
        <v>0</v>
      </c>
    </row>
    <row r="39" spans="2:22" ht="94.5" customHeight="1">
      <c r="B39" s="152">
        <v>77100000</v>
      </c>
      <c r="C39" s="115" t="s">
        <v>69</v>
      </c>
      <c r="D39" s="230">
        <v>43528</v>
      </c>
      <c r="E39" s="116" t="s">
        <v>37</v>
      </c>
      <c r="F39" s="116" t="s">
        <v>47</v>
      </c>
      <c r="G39" s="116" t="s">
        <v>54</v>
      </c>
      <c r="H39" s="118">
        <v>90000000</v>
      </c>
      <c r="I39" s="118">
        <f t="shared" si="0"/>
        <v>90000000</v>
      </c>
      <c r="J39" s="116" t="s">
        <v>55</v>
      </c>
      <c r="K39" s="116" t="str">
        <f t="shared" si="1"/>
        <v>No</v>
      </c>
      <c r="L39" s="116" t="s">
        <v>166</v>
      </c>
      <c r="M39" s="244"/>
      <c r="N39" s="245"/>
      <c r="O39" s="246"/>
      <c r="P39" s="244"/>
      <c r="Q39" s="244"/>
      <c r="R39" s="246"/>
      <c r="S39" s="244"/>
      <c r="T39" s="247"/>
      <c r="U39" s="247"/>
      <c r="V39" s="247">
        <f t="shared" si="2"/>
        <v>0</v>
      </c>
    </row>
    <row r="40" spans="2:22" s="243" customFormat="1" ht="104.25" customHeight="1">
      <c r="B40" s="195">
        <v>77100000</v>
      </c>
      <c r="C40" s="191" t="s">
        <v>51</v>
      </c>
      <c r="D40" s="167">
        <v>43529</v>
      </c>
      <c r="E40" s="169" t="s">
        <v>34</v>
      </c>
      <c r="F40" s="169" t="s">
        <v>47</v>
      </c>
      <c r="G40" s="169" t="s">
        <v>54</v>
      </c>
      <c r="H40" s="170">
        <v>180000000</v>
      </c>
      <c r="I40" s="170">
        <f t="shared" si="0"/>
        <v>180000000</v>
      </c>
      <c r="J40" s="169" t="s">
        <v>55</v>
      </c>
      <c r="K40" s="169" t="str">
        <f t="shared" si="1"/>
        <v>No</v>
      </c>
      <c r="L40" s="169" t="s">
        <v>166</v>
      </c>
      <c r="M40" s="239"/>
      <c r="N40" s="240"/>
      <c r="O40" s="241"/>
      <c r="P40" s="239"/>
      <c r="Q40" s="239"/>
      <c r="R40" s="241"/>
      <c r="S40" s="239"/>
      <c r="T40" s="242"/>
      <c r="U40" s="242"/>
      <c r="V40" s="242">
        <f t="shared" si="2"/>
        <v>0</v>
      </c>
    </row>
    <row r="41" spans="2:22" s="243" customFormat="1" ht="96.75" customHeight="1">
      <c r="B41" s="195">
        <v>77100000</v>
      </c>
      <c r="C41" s="191" t="s">
        <v>52</v>
      </c>
      <c r="D41" s="167">
        <v>43530</v>
      </c>
      <c r="E41" s="169" t="s">
        <v>36</v>
      </c>
      <c r="F41" s="169" t="s">
        <v>47</v>
      </c>
      <c r="G41" s="169" t="s">
        <v>54</v>
      </c>
      <c r="H41" s="170">
        <v>280000000</v>
      </c>
      <c r="I41" s="170">
        <f t="shared" si="0"/>
        <v>280000000</v>
      </c>
      <c r="J41" s="169" t="s">
        <v>55</v>
      </c>
      <c r="K41" s="169" t="str">
        <f t="shared" si="1"/>
        <v>No</v>
      </c>
      <c r="L41" s="169" t="s">
        <v>166</v>
      </c>
      <c r="M41" s="239"/>
      <c r="N41" s="240"/>
      <c r="O41" s="241"/>
      <c r="P41" s="239"/>
      <c r="Q41" s="239"/>
      <c r="R41" s="241"/>
      <c r="S41" s="239"/>
      <c r="T41" s="242"/>
      <c r="U41" s="242"/>
      <c r="V41" s="242">
        <f t="shared" si="2"/>
        <v>0</v>
      </c>
    </row>
    <row r="42" spans="2:22" s="243" customFormat="1" ht="102" customHeight="1">
      <c r="B42" s="195">
        <v>77100000</v>
      </c>
      <c r="C42" s="191" t="s">
        <v>70</v>
      </c>
      <c r="D42" s="167">
        <v>43531</v>
      </c>
      <c r="E42" s="169" t="s">
        <v>44</v>
      </c>
      <c r="F42" s="169" t="s">
        <v>47</v>
      </c>
      <c r="G42" s="169" t="s">
        <v>54</v>
      </c>
      <c r="H42" s="170">
        <v>160000000</v>
      </c>
      <c r="I42" s="170">
        <f t="shared" si="0"/>
        <v>160000000</v>
      </c>
      <c r="J42" s="169" t="s">
        <v>55</v>
      </c>
      <c r="K42" s="169" t="str">
        <f t="shared" si="1"/>
        <v>No</v>
      </c>
      <c r="L42" s="169" t="s">
        <v>167</v>
      </c>
      <c r="M42" s="239"/>
      <c r="N42" s="240"/>
      <c r="O42" s="241"/>
      <c r="P42" s="239"/>
      <c r="Q42" s="239"/>
      <c r="R42" s="241"/>
      <c r="S42" s="239"/>
      <c r="T42" s="242"/>
      <c r="U42" s="242"/>
      <c r="V42" s="242">
        <f t="shared" si="2"/>
        <v>0</v>
      </c>
    </row>
    <row r="43" spans="2:22" s="243" customFormat="1" ht="140.25" customHeight="1">
      <c r="B43" s="195">
        <v>77100000</v>
      </c>
      <c r="C43" s="191" t="s">
        <v>71</v>
      </c>
      <c r="D43" s="167">
        <v>43532</v>
      </c>
      <c r="E43" s="169" t="s">
        <v>31</v>
      </c>
      <c r="F43" s="169" t="s">
        <v>47</v>
      </c>
      <c r="G43" s="169" t="s">
        <v>54</v>
      </c>
      <c r="H43" s="170">
        <v>100000000</v>
      </c>
      <c r="I43" s="170">
        <f t="shared" si="0"/>
        <v>100000000</v>
      </c>
      <c r="J43" s="169" t="s">
        <v>55</v>
      </c>
      <c r="K43" s="169" t="str">
        <f t="shared" si="1"/>
        <v>No</v>
      </c>
      <c r="L43" s="169" t="s">
        <v>168</v>
      </c>
      <c r="M43" s="239"/>
      <c r="N43" s="240"/>
      <c r="O43" s="241"/>
      <c r="P43" s="239"/>
      <c r="Q43" s="239"/>
      <c r="R43" s="241"/>
      <c r="S43" s="239"/>
      <c r="T43" s="242"/>
      <c r="U43" s="242"/>
      <c r="V43" s="242">
        <f t="shared" si="2"/>
        <v>0</v>
      </c>
    </row>
    <row r="44" spans="2:22" s="243" customFormat="1" ht="88.5" customHeight="1">
      <c r="B44" s="195">
        <v>77110000</v>
      </c>
      <c r="C44" s="189" t="s">
        <v>53</v>
      </c>
      <c r="D44" s="167">
        <v>43533</v>
      </c>
      <c r="E44" s="169" t="s">
        <v>36</v>
      </c>
      <c r="F44" s="169" t="s">
        <v>47</v>
      </c>
      <c r="G44" s="169" t="s">
        <v>54</v>
      </c>
      <c r="H44" s="170">
        <v>160000000</v>
      </c>
      <c r="I44" s="170">
        <f t="shared" si="0"/>
        <v>160000000</v>
      </c>
      <c r="J44" s="169" t="s">
        <v>55</v>
      </c>
      <c r="K44" s="169" t="str">
        <f t="shared" si="1"/>
        <v>No</v>
      </c>
      <c r="L44" s="169" t="s">
        <v>166</v>
      </c>
      <c r="M44" s="239"/>
      <c r="N44" s="240"/>
      <c r="O44" s="241"/>
      <c r="P44" s="239"/>
      <c r="Q44" s="239"/>
      <c r="R44" s="241"/>
      <c r="S44" s="239"/>
      <c r="T44" s="242"/>
      <c r="U44" s="242"/>
      <c r="V44" s="242">
        <f t="shared" si="2"/>
        <v>0</v>
      </c>
    </row>
    <row r="45" spans="2:22" s="243" customFormat="1" ht="92.25" customHeight="1">
      <c r="B45" s="195">
        <v>77110000</v>
      </c>
      <c r="C45" s="189" t="s">
        <v>72</v>
      </c>
      <c r="D45" s="167">
        <v>43534</v>
      </c>
      <c r="E45" s="169" t="s">
        <v>34</v>
      </c>
      <c r="F45" s="169" t="s">
        <v>47</v>
      </c>
      <c r="G45" s="169" t="s">
        <v>54</v>
      </c>
      <c r="H45" s="170">
        <v>160000000</v>
      </c>
      <c r="I45" s="170">
        <f t="shared" si="0"/>
        <v>160000000</v>
      </c>
      <c r="J45" s="169" t="s">
        <v>55</v>
      </c>
      <c r="K45" s="169" t="str">
        <f t="shared" si="1"/>
        <v>No</v>
      </c>
      <c r="L45" s="169" t="s">
        <v>166</v>
      </c>
      <c r="M45" s="239"/>
      <c r="N45" s="240"/>
      <c r="O45" s="241"/>
      <c r="P45" s="239"/>
      <c r="Q45" s="239"/>
      <c r="R45" s="241"/>
      <c r="S45" s="239"/>
      <c r="T45" s="242"/>
      <c r="U45" s="242"/>
      <c r="V45" s="242">
        <f t="shared" si="2"/>
        <v>0</v>
      </c>
    </row>
    <row r="46" spans="2:22" s="243" customFormat="1" ht="90" customHeight="1">
      <c r="B46" s="195">
        <v>77110000</v>
      </c>
      <c r="C46" s="189" t="s">
        <v>73</v>
      </c>
      <c r="D46" s="167">
        <v>43535</v>
      </c>
      <c r="E46" s="169" t="s">
        <v>33</v>
      </c>
      <c r="F46" s="169" t="s">
        <v>47</v>
      </c>
      <c r="G46" s="169" t="s">
        <v>54</v>
      </c>
      <c r="H46" s="170">
        <v>160000000</v>
      </c>
      <c r="I46" s="170">
        <f t="shared" si="0"/>
        <v>160000000</v>
      </c>
      <c r="J46" s="169" t="s">
        <v>55</v>
      </c>
      <c r="K46" s="169" t="str">
        <f t="shared" si="1"/>
        <v>No</v>
      </c>
      <c r="L46" s="169" t="s">
        <v>166</v>
      </c>
      <c r="M46" s="239"/>
      <c r="N46" s="240"/>
      <c r="O46" s="241"/>
      <c r="P46" s="239"/>
      <c r="Q46" s="239"/>
      <c r="R46" s="241"/>
      <c r="S46" s="239"/>
      <c r="T46" s="242"/>
      <c r="U46" s="242"/>
      <c r="V46" s="242">
        <f t="shared" si="2"/>
        <v>0</v>
      </c>
    </row>
    <row r="47" spans="2:22" s="243" customFormat="1" ht="90" customHeight="1">
      <c r="B47" s="195"/>
      <c r="C47" s="189" t="s">
        <v>169</v>
      </c>
      <c r="D47" s="167">
        <v>43535</v>
      </c>
      <c r="E47" s="169" t="s">
        <v>31</v>
      </c>
      <c r="F47" s="169" t="s">
        <v>47</v>
      </c>
      <c r="G47" s="169" t="s">
        <v>54</v>
      </c>
      <c r="H47" s="170">
        <v>100000000</v>
      </c>
      <c r="I47" s="170">
        <f t="shared" si="0"/>
        <v>100000000</v>
      </c>
      <c r="J47" s="169" t="s">
        <v>55</v>
      </c>
      <c r="K47" s="169" t="str">
        <f t="shared" si="1"/>
        <v>No</v>
      </c>
      <c r="L47" s="169" t="s">
        <v>166</v>
      </c>
      <c r="M47" s="239"/>
      <c r="N47" s="240"/>
      <c r="O47" s="241"/>
      <c r="P47" s="239"/>
      <c r="Q47" s="239"/>
      <c r="R47" s="241"/>
      <c r="S47" s="239"/>
      <c r="T47" s="242"/>
      <c r="U47" s="242"/>
      <c r="V47" s="242">
        <f t="shared" si="2"/>
        <v>0</v>
      </c>
    </row>
    <row r="48" spans="2:22" s="243" customFormat="1" ht="121.5" customHeight="1">
      <c r="B48" s="195">
        <v>80000000</v>
      </c>
      <c r="C48" s="184" t="s">
        <v>74</v>
      </c>
      <c r="D48" s="167">
        <v>43467</v>
      </c>
      <c r="E48" s="169" t="s">
        <v>31</v>
      </c>
      <c r="F48" s="169" t="s">
        <v>47</v>
      </c>
      <c r="G48" s="169" t="s">
        <v>54</v>
      </c>
      <c r="H48" s="170">
        <v>120000000</v>
      </c>
      <c r="I48" s="170">
        <f t="shared" si="0"/>
        <v>120000000</v>
      </c>
      <c r="J48" s="169" t="s">
        <v>55</v>
      </c>
      <c r="K48" s="169" t="str">
        <f t="shared" si="1"/>
        <v>No</v>
      </c>
      <c r="L48" s="169" t="s">
        <v>164</v>
      </c>
      <c r="M48" s="239"/>
      <c r="N48" s="240"/>
      <c r="O48" s="241"/>
      <c r="P48" s="239"/>
      <c r="Q48" s="239"/>
      <c r="R48" s="241"/>
      <c r="S48" s="239"/>
      <c r="T48" s="242"/>
      <c r="U48" s="242"/>
      <c r="V48" s="242">
        <f t="shared" si="2"/>
        <v>0</v>
      </c>
    </row>
    <row r="49" spans="2:22" s="243" customFormat="1" ht="121.5" customHeight="1">
      <c r="B49" s="195">
        <v>80100000</v>
      </c>
      <c r="C49" s="184" t="s">
        <v>170</v>
      </c>
      <c r="D49" s="167">
        <v>43468</v>
      </c>
      <c r="E49" s="169" t="s">
        <v>46</v>
      </c>
      <c r="F49" s="169" t="s">
        <v>47</v>
      </c>
      <c r="G49" s="169" t="s">
        <v>54</v>
      </c>
      <c r="H49" s="170">
        <v>500000000</v>
      </c>
      <c r="I49" s="170">
        <f t="shared" si="0"/>
        <v>500000000</v>
      </c>
      <c r="J49" s="169" t="s">
        <v>55</v>
      </c>
      <c r="K49" s="169" t="str">
        <f t="shared" si="1"/>
        <v>No</v>
      </c>
      <c r="L49" s="169" t="s">
        <v>164</v>
      </c>
      <c r="M49" s="239"/>
      <c r="N49" s="240"/>
      <c r="O49" s="241"/>
      <c r="P49" s="239"/>
      <c r="Q49" s="239"/>
      <c r="R49" s="241"/>
      <c r="S49" s="239"/>
      <c r="T49" s="242"/>
      <c r="U49" s="242"/>
      <c r="V49" s="242">
        <f t="shared" si="2"/>
        <v>0</v>
      </c>
    </row>
    <row r="50" spans="2:22" s="243" customFormat="1" ht="101.25" customHeight="1">
      <c r="B50" s="195">
        <v>77110000</v>
      </c>
      <c r="C50" s="184" t="s">
        <v>75</v>
      </c>
      <c r="D50" s="167">
        <v>43469</v>
      </c>
      <c r="E50" s="169" t="s">
        <v>33</v>
      </c>
      <c r="F50" s="169" t="s">
        <v>47</v>
      </c>
      <c r="G50" s="169" t="s">
        <v>54</v>
      </c>
      <c r="H50" s="170">
        <v>200000000</v>
      </c>
      <c r="I50" s="170">
        <f t="shared" si="0"/>
        <v>200000000</v>
      </c>
      <c r="J50" s="169" t="s">
        <v>55</v>
      </c>
      <c r="K50" s="169" t="str">
        <f t="shared" si="1"/>
        <v>No</v>
      </c>
      <c r="L50" s="169" t="s">
        <v>164</v>
      </c>
      <c r="M50" s="239"/>
      <c r="N50" s="240"/>
      <c r="O50" s="241"/>
      <c r="P50" s="239"/>
      <c r="Q50" s="239"/>
      <c r="R50" s="241"/>
      <c r="S50" s="239"/>
      <c r="T50" s="242"/>
      <c r="U50" s="242"/>
      <c r="V50" s="242">
        <f t="shared" si="2"/>
        <v>0</v>
      </c>
    </row>
    <row r="51" spans="2:22" s="243" customFormat="1" ht="92.25" customHeight="1">
      <c r="B51" s="195">
        <v>55100000</v>
      </c>
      <c r="C51" s="184" t="s">
        <v>76</v>
      </c>
      <c r="D51" s="167">
        <v>43470</v>
      </c>
      <c r="E51" s="169" t="s">
        <v>37</v>
      </c>
      <c r="F51" s="169" t="s">
        <v>47</v>
      </c>
      <c r="G51" s="169" t="s">
        <v>54</v>
      </c>
      <c r="H51" s="170">
        <v>120000000</v>
      </c>
      <c r="I51" s="170">
        <f t="shared" si="0"/>
        <v>120000000</v>
      </c>
      <c r="J51" s="169" t="s">
        <v>55</v>
      </c>
      <c r="K51" s="169" t="str">
        <f t="shared" si="1"/>
        <v>No</v>
      </c>
      <c r="L51" s="169" t="s">
        <v>164</v>
      </c>
      <c r="M51" s="239"/>
      <c r="N51" s="240"/>
      <c r="O51" s="241"/>
      <c r="P51" s="239"/>
      <c r="Q51" s="239"/>
      <c r="R51" s="241"/>
      <c r="S51" s="239"/>
      <c r="T51" s="242"/>
      <c r="U51" s="242"/>
      <c r="V51" s="242">
        <f t="shared" si="2"/>
        <v>0</v>
      </c>
    </row>
    <row r="52" spans="2:22" s="243" customFormat="1" ht="101.25" customHeight="1">
      <c r="B52" s="195">
        <v>76100000</v>
      </c>
      <c r="C52" s="184" t="s">
        <v>77</v>
      </c>
      <c r="D52" s="167">
        <v>43471</v>
      </c>
      <c r="E52" s="169" t="s">
        <v>35</v>
      </c>
      <c r="F52" s="169" t="s">
        <v>47</v>
      </c>
      <c r="G52" s="169" t="s">
        <v>54</v>
      </c>
      <c r="H52" s="170">
        <v>160000000</v>
      </c>
      <c r="I52" s="170">
        <f t="shared" si="0"/>
        <v>160000000</v>
      </c>
      <c r="J52" s="169" t="s">
        <v>55</v>
      </c>
      <c r="K52" s="169" t="str">
        <f t="shared" si="1"/>
        <v>No</v>
      </c>
      <c r="L52" s="169" t="s">
        <v>164</v>
      </c>
      <c r="M52" s="239"/>
      <c r="N52" s="240"/>
      <c r="O52" s="241"/>
      <c r="P52" s="239"/>
      <c r="Q52" s="239"/>
      <c r="R52" s="241"/>
      <c r="S52" s="239"/>
      <c r="T52" s="242"/>
      <c r="U52" s="242"/>
      <c r="V52" s="242">
        <f t="shared" si="2"/>
        <v>0</v>
      </c>
    </row>
    <row r="53" spans="2:22" s="243" customFormat="1" ht="85.5" customHeight="1">
      <c r="B53" s="195">
        <v>76100000</v>
      </c>
      <c r="C53" s="184" t="s">
        <v>78</v>
      </c>
      <c r="D53" s="167">
        <v>43472</v>
      </c>
      <c r="E53" s="169" t="s">
        <v>33</v>
      </c>
      <c r="F53" s="169" t="s">
        <v>47</v>
      </c>
      <c r="G53" s="169" t="s">
        <v>54</v>
      </c>
      <c r="H53" s="170">
        <v>160000000</v>
      </c>
      <c r="I53" s="170">
        <f t="shared" si="0"/>
        <v>160000000</v>
      </c>
      <c r="J53" s="169" t="s">
        <v>55</v>
      </c>
      <c r="K53" s="169" t="str">
        <f t="shared" si="1"/>
        <v>No</v>
      </c>
      <c r="L53" s="169" t="s">
        <v>164</v>
      </c>
      <c r="M53" s="239"/>
      <c r="N53" s="240"/>
      <c r="O53" s="241"/>
      <c r="P53" s="239"/>
      <c r="Q53" s="239"/>
      <c r="R53" s="241"/>
      <c r="S53" s="239"/>
      <c r="T53" s="242"/>
      <c r="U53" s="242"/>
      <c r="V53" s="242">
        <f t="shared" si="2"/>
        <v>0</v>
      </c>
    </row>
    <row r="54" spans="2:22" s="243" customFormat="1" ht="88.5" customHeight="1">
      <c r="B54" s="195">
        <v>76100000</v>
      </c>
      <c r="C54" s="184" t="s">
        <v>79</v>
      </c>
      <c r="D54" s="167">
        <v>43473</v>
      </c>
      <c r="E54" s="169" t="s">
        <v>31</v>
      </c>
      <c r="F54" s="169" t="s">
        <v>47</v>
      </c>
      <c r="G54" s="169" t="s">
        <v>54</v>
      </c>
      <c r="H54" s="170">
        <v>20000000</v>
      </c>
      <c r="I54" s="170">
        <f t="shared" si="0"/>
        <v>20000000</v>
      </c>
      <c r="J54" s="169" t="s">
        <v>55</v>
      </c>
      <c r="K54" s="169" t="str">
        <f t="shared" si="1"/>
        <v>No</v>
      </c>
      <c r="L54" s="169" t="s">
        <v>164</v>
      </c>
      <c r="M54" s="239"/>
      <c r="N54" s="240"/>
      <c r="O54" s="241"/>
      <c r="P54" s="239"/>
      <c r="Q54" s="239"/>
      <c r="R54" s="241"/>
      <c r="S54" s="239"/>
      <c r="T54" s="242"/>
      <c r="U54" s="242"/>
      <c r="V54" s="242">
        <f t="shared" si="2"/>
        <v>0</v>
      </c>
    </row>
    <row r="55" spans="2:22" s="243" customFormat="1" ht="84.75" customHeight="1">
      <c r="B55" s="195">
        <v>76100000</v>
      </c>
      <c r="C55" s="184" t="s">
        <v>80</v>
      </c>
      <c r="D55" s="167">
        <v>43474</v>
      </c>
      <c r="E55" s="169" t="s">
        <v>31</v>
      </c>
      <c r="F55" s="169" t="s">
        <v>47</v>
      </c>
      <c r="G55" s="169" t="s">
        <v>54</v>
      </c>
      <c r="H55" s="170">
        <v>20000000</v>
      </c>
      <c r="I55" s="170">
        <f t="shared" si="0"/>
        <v>20000000</v>
      </c>
      <c r="J55" s="169" t="s">
        <v>55</v>
      </c>
      <c r="K55" s="169" t="str">
        <f t="shared" si="1"/>
        <v>No</v>
      </c>
      <c r="L55" s="169" t="s">
        <v>164</v>
      </c>
      <c r="M55" s="239"/>
      <c r="N55" s="240"/>
      <c r="O55" s="241"/>
      <c r="P55" s="239"/>
      <c r="Q55" s="239"/>
      <c r="R55" s="241"/>
      <c r="S55" s="239"/>
      <c r="T55" s="242"/>
      <c r="U55" s="242"/>
      <c r="V55" s="242">
        <f t="shared" si="2"/>
        <v>0</v>
      </c>
    </row>
    <row r="56" spans="2:22" s="243" customFormat="1" ht="169.5" customHeight="1">
      <c r="B56" s="195">
        <v>77100000</v>
      </c>
      <c r="C56" s="189" t="s">
        <v>81</v>
      </c>
      <c r="D56" s="167">
        <v>43475</v>
      </c>
      <c r="E56" s="169" t="s">
        <v>31</v>
      </c>
      <c r="F56" s="169" t="s">
        <v>47</v>
      </c>
      <c r="G56" s="169" t="s">
        <v>54</v>
      </c>
      <c r="H56" s="170">
        <v>100000000</v>
      </c>
      <c r="I56" s="170">
        <f t="shared" si="0"/>
        <v>100000000</v>
      </c>
      <c r="J56" s="169" t="s">
        <v>55</v>
      </c>
      <c r="K56" s="169" t="str">
        <f t="shared" si="1"/>
        <v>No</v>
      </c>
      <c r="L56" s="169" t="s">
        <v>171</v>
      </c>
      <c r="M56" s="239"/>
      <c r="N56" s="240"/>
      <c r="O56" s="241"/>
      <c r="P56" s="239"/>
      <c r="Q56" s="239"/>
      <c r="R56" s="241"/>
      <c r="S56" s="239"/>
      <c r="T56" s="242"/>
      <c r="U56" s="242"/>
      <c r="V56" s="242">
        <f t="shared" si="2"/>
        <v>0</v>
      </c>
    </row>
    <row r="57" spans="2:22" s="243" customFormat="1" ht="124.5" customHeight="1">
      <c r="B57" s="195">
        <v>77100000</v>
      </c>
      <c r="C57" s="197" t="s">
        <v>82</v>
      </c>
      <c r="D57" s="167">
        <v>43476</v>
      </c>
      <c r="E57" s="169" t="s">
        <v>31</v>
      </c>
      <c r="F57" s="169" t="s">
        <v>47</v>
      </c>
      <c r="G57" s="169" t="s">
        <v>54</v>
      </c>
      <c r="H57" s="170">
        <v>110000000</v>
      </c>
      <c r="I57" s="170">
        <f t="shared" si="0"/>
        <v>110000000</v>
      </c>
      <c r="J57" s="169" t="s">
        <v>55</v>
      </c>
      <c r="K57" s="169" t="str">
        <f t="shared" si="1"/>
        <v>No</v>
      </c>
      <c r="L57" s="169" t="s">
        <v>171</v>
      </c>
      <c r="M57" s="239"/>
      <c r="N57" s="240"/>
      <c r="O57" s="241"/>
      <c r="P57" s="239"/>
      <c r="Q57" s="239"/>
      <c r="R57" s="241"/>
      <c r="S57" s="239"/>
      <c r="T57" s="242"/>
      <c r="U57" s="242"/>
      <c r="V57" s="242">
        <f t="shared" si="2"/>
        <v>0</v>
      </c>
    </row>
    <row r="58" spans="2:22" s="243" customFormat="1" ht="83.25" customHeight="1">
      <c r="B58" s="195">
        <v>77100000</v>
      </c>
      <c r="C58" s="197" t="s">
        <v>83</v>
      </c>
      <c r="D58" s="167">
        <v>43477</v>
      </c>
      <c r="E58" s="169" t="s">
        <v>37</v>
      </c>
      <c r="F58" s="169" t="s">
        <v>47</v>
      </c>
      <c r="G58" s="169" t="s">
        <v>54</v>
      </c>
      <c r="H58" s="170">
        <v>180000000</v>
      </c>
      <c r="I58" s="170">
        <f t="shared" si="0"/>
        <v>180000000</v>
      </c>
      <c r="J58" s="169" t="s">
        <v>55</v>
      </c>
      <c r="K58" s="169" t="str">
        <f t="shared" si="1"/>
        <v>No</v>
      </c>
      <c r="L58" s="169" t="s">
        <v>171</v>
      </c>
      <c r="M58" s="239"/>
      <c r="N58" s="240"/>
      <c r="O58" s="241"/>
      <c r="P58" s="239"/>
      <c r="Q58" s="239"/>
      <c r="R58" s="241"/>
      <c r="S58" s="239"/>
      <c r="T58" s="242"/>
      <c r="U58" s="242"/>
      <c r="V58" s="242">
        <f t="shared" si="2"/>
        <v>0</v>
      </c>
    </row>
    <row r="59" spans="2:22" s="243" customFormat="1" ht="99" customHeight="1">
      <c r="B59" s="195">
        <v>86100000</v>
      </c>
      <c r="C59" s="197" t="s">
        <v>84</v>
      </c>
      <c r="D59" s="167">
        <v>43478</v>
      </c>
      <c r="E59" s="169" t="s">
        <v>38</v>
      </c>
      <c r="F59" s="169" t="s">
        <v>47</v>
      </c>
      <c r="G59" s="169" t="s">
        <v>54</v>
      </c>
      <c r="H59" s="170">
        <v>160000000</v>
      </c>
      <c r="I59" s="170">
        <f t="shared" si="0"/>
        <v>160000000</v>
      </c>
      <c r="J59" s="169" t="s">
        <v>55</v>
      </c>
      <c r="K59" s="169" t="str">
        <f t="shared" si="1"/>
        <v>No</v>
      </c>
      <c r="L59" s="169" t="s">
        <v>171</v>
      </c>
      <c r="M59" s="239"/>
      <c r="N59" s="240"/>
      <c r="O59" s="241"/>
      <c r="P59" s="239"/>
      <c r="Q59" s="239"/>
      <c r="R59" s="241"/>
      <c r="S59" s="239"/>
      <c r="T59" s="242"/>
      <c r="U59" s="242"/>
      <c r="V59" s="242">
        <f t="shared" si="2"/>
        <v>0</v>
      </c>
    </row>
    <row r="60" spans="2:22" s="243" customFormat="1" ht="165" customHeight="1">
      <c r="B60" s="195">
        <v>77100000</v>
      </c>
      <c r="C60" s="191" t="s">
        <v>85</v>
      </c>
      <c r="D60" s="167">
        <v>43479</v>
      </c>
      <c r="E60" s="169" t="s">
        <v>31</v>
      </c>
      <c r="F60" s="169" t="s">
        <v>47</v>
      </c>
      <c r="G60" s="169" t="s">
        <v>54</v>
      </c>
      <c r="H60" s="170">
        <v>140000000</v>
      </c>
      <c r="I60" s="170">
        <f t="shared" si="0"/>
        <v>140000000</v>
      </c>
      <c r="J60" s="169" t="s">
        <v>55</v>
      </c>
      <c r="K60" s="169" t="str">
        <f t="shared" si="1"/>
        <v>No</v>
      </c>
      <c r="L60" s="169" t="s">
        <v>172</v>
      </c>
      <c r="M60" s="239"/>
      <c r="N60" s="240"/>
      <c r="O60" s="241"/>
      <c r="P60" s="239"/>
      <c r="Q60" s="239"/>
      <c r="R60" s="241"/>
      <c r="S60" s="239"/>
      <c r="T60" s="242"/>
      <c r="U60" s="242"/>
      <c r="V60" s="242">
        <f t="shared" si="2"/>
        <v>0</v>
      </c>
    </row>
    <row r="61" spans="2:22" s="243" customFormat="1" ht="89.25" customHeight="1">
      <c r="B61" s="195">
        <v>77100000</v>
      </c>
      <c r="C61" s="197" t="s">
        <v>86</v>
      </c>
      <c r="D61" s="167">
        <v>43480</v>
      </c>
      <c r="E61" s="169" t="s">
        <v>31</v>
      </c>
      <c r="F61" s="169" t="s">
        <v>47</v>
      </c>
      <c r="G61" s="169" t="s">
        <v>54</v>
      </c>
      <c r="H61" s="170">
        <v>140000000</v>
      </c>
      <c r="I61" s="170">
        <f t="shared" si="0"/>
        <v>140000000</v>
      </c>
      <c r="J61" s="169" t="s">
        <v>55</v>
      </c>
      <c r="K61" s="169" t="str">
        <f t="shared" si="1"/>
        <v>No</v>
      </c>
      <c r="L61" s="169" t="s">
        <v>172</v>
      </c>
      <c r="M61" s="239"/>
      <c r="N61" s="240"/>
      <c r="O61" s="241"/>
      <c r="P61" s="239"/>
      <c r="Q61" s="239"/>
      <c r="R61" s="241"/>
      <c r="S61" s="239"/>
      <c r="T61" s="242"/>
      <c r="U61" s="242"/>
      <c r="V61" s="242">
        <f t="shared" si="2"/>
        <v>0</v>
      </c>
    </row>
    <row r="62" spans="2:22" s="243" customFormat="1" ht="102.75" customHeight="1">
      <c r="B62" s="195">
        <v>77100000</v>
      </c>
      <c r="C62" s="197" t="s">
        <v>87</v>
      </c>
      <c r="D62" s="167">
        <v>43481</v>
      </c>
      <c r="E62" s="169" t="s">
        <v>33</v>
      </c>
      <c r="F62" s="169" t="s">
        <v>47</v>
      </c>
      <c r="G62" s="169" t="s">
        <v>54</v>
      </c>
      <c r="H62" s="170">
        <v>110000000</v>
      </c>
      <c r="I62" s="170">
        <f t="shared" si="0"/>
        <v>110000000</v>
      </c>
      <c r="J62" s="169" t="s">
        <v>55</v>
      </c>
      <c r="K62" s="169" t="str">
        <f t="shared" si="1"/>
        <v>No</v>
      </c>
      <c r="L62" s="169" t="s">
        <v>172</v>
      </c>
      <c r="M62" s="239"/>
      <c r="N62" s="240"/>
      <c r="O62" s="241"/>
      <c r="P62" s="239"/>
      <c r="Q62" s="239"/>
      <c r="R62" s="241"/>
      <c r="S62" s="239"/>
      <c r="T62" s="242"/>
      <c r="U62" s="242"/>
      <c r="V62" s="242">
        <f t="shared" si="2"/>
        <v>0</v>
      </c>
    </row>
    <row r="63" spans="2:22" s="243" customFormat="1" ht="85.5" customHeight="1">
      <c r="B63" s="195">
        <v>77100000</v>
      </c>
      <c r="C63" s="189" t="s">
        <v>88</v>
      </c>
      <c r="D63" s="167">
        <v>43482</v>
      </c>
      <c r="E63" s="169" t="s">
        <v>37</v>
      </c>
      <c r="F63" s="169" t="s">
        <v>47</v>
      </c>
      <c r="G63" s="169" t="s">
        <v>54</v>
      </c>
      <c r="H63" s="170">
        <v>120000000</v>
      </c>
      <c r="I63" s="170">
        <f t="shared" si="0"/>
        <v>120000000</v>
      </c>
      <c r="J63" s="169" t="s">
        <v>55</v>
      </c>
      <c r="K63" s="169" t="str">
        <f t="shared" si="1"/>
        <v>No</v>
      </c>
      <c r="L63" s="169" t="s">
        <v>172</v>
      </c>
      <c r="M63" s="239"/>
      <c r="N63" s="240"/>
      <c r="O63" s="241"/>
      <c r="P63" s="239"/>
      <c r="Q63" s="239"/>
      <c r="R63" s="241"/>
      <c r="S63" s="239"/>
      <c r="T63" s="242"/>
      <c r="U63" s="242"/>
      <c r="V63" s="242">
        <f t="shared" si="2"/>
        <v>0</v>
      </c>
    </row>
    <row r="64" spans="2:22" s="243" customFormat="1" ht="103.5" customHeight="1">
      <c r="B64" s="195">
        <v>77100000</v>
      </c>
      <c r="C64" s="197" t="s">
        <v>89</v>
      </c>
      <c r="D64" s="167">
        <v>43483</v>
      </c>
      <c r="E64" s="169" t="s">
        <v>34</v>
      </c>
      <c r="F64" s="169" t="s">
        <v>47</v>
      </c>
      <c r="G64" s="169" t="s">
        <v>54</v>
      </c>
      <c r="H64" s="170">
        <v>120000000</v>
      </c>
      <c r="I64" s="170">
        <f t="shared" si="0"/>
        <v>120000000</v>
      </c>
      <c r="J64" s="169" t="s">
        <v>55</v>
      </c>
      <c r="K64" s="169" t="str">
        <f t="shared" si="1"/>
        <v>No</v>
      </c>
      <c r="L64" s="169" t="s">
        <v>171</v>
      </c>
      <c r="M64" s="239"/>
      <c r="N64" s="240"/>
      <c r="O64" s="241"/>
      <c r="P64" s="239"/>
      <c r="Q64" s="239"/>
      <c r="R64" s="241"/>
      <c r="S64" s="239"/>
      <c r="T64" s="242"/>
      <c r="U64" s="242"/>
      <c r="V64" s="242">
        <f t="shared" si="2"/>
        <v>0</v>
      </c>
    </row>
    <row r="65" spans="2:22" s="243" customFormat="1" ht="83.25" customHeight="1">
      <c r="B65" s="195">
        <v>77100000</v>
      </c>
      <c r="C65" s="197" t="s">
        <v>90</v>
      </c>
      <c r="D65" s="167">
        <v>43484</v>
      </c>
      <c r="E65" s="169" t="s">
        <v>33</v>
      </c>
      <c r="F65" s="169" t="s">
        <v>47</v>
      </c>
      <c r="G65" s="169" t="s">
        <v>54</v>
      </c>
      <c r="H65" s="170">
        <v>120000000</v>
      </c>
      <c r="I65" s="170">
        <f t="shared" si="0"/>
        <v>120000000</v>
      </c>
      <c r="J65" s="169" t="s">
        <v>55</v>
      </c>
      <c r="K65" s="169" t="str">
        <f t="shared" si="1"/>
        <v>No</v>
      </c>
      <c r="L65" s="169" t="s">
        <v>171</v>
      </c>
      <c r="M65" s="239"/>
      <c r="N65" s="240"/>
      <c r="O65" s="241"/>
      <c r="P65" s="239"/>
      <c r="Q65" s="239"/>
      <c r="R65" s="241"/>
      <c r="S65" s="239"/>
      <c r="T65" s="242"/>
      <c r="U65" s="242"/>
      <c r="V65" s="242">
        <f t="shared" si="2"/>
        <v>0</v>
      </c>
    </row>
    <row r="66" spans="2:22" s="243" customFormat="1" ht="79.5" customHeight="1">
      <c r="B66" s="195">
        <v>77100000</v>
      </c>
      <c r="C66" s="197" t="s">
        <v>91</v>
      </c>
      <c r="D66" s="167">
        <v>43485</v>
      </c>
      <c r="E66" s="169" t="s">
        <v>34</v>
      </c>
      <c r="F66" s="169" t="s">
        <v>47</v>
      </c>
      <c r="G66" s="169" t="s">
        <v>54</v>
      </c>
      <c r="H66" s="170">
        <v>100000000</v>
      </c>
      <c r="I66" s="170">
        <f t="shared" si="0"/>
        <v>100000000</v>
      </c>
      <c r="J66" s="169" t="s">
        <v>55</v>
      </c>
      <c r="K66" s="169" t="str">
        <f t="shared" si="1"/>
        <v>No</v>
      </c>
      <c r="L66" s="169" t="s">
        <v>171</v>
      </c>
      <c r="M66" s="239"/>
      <c r="N66" s="240"/>
      <c r="O66" s="241"/>
      <c r="P66" s="239"/>
      <c r="Q66" s="239"/>
      <c r="R66" s="241"/>
      <c r="S66" s="239"/>
      <c r="T66" s="242"/>
      <c r="U66" s="242"/>
      <c r="V66" s="242">
        <f t="shared" si="2"/>
        <v>0</v>
      </c>
    </row>
    <row r="67" spans="2:22" s="243" customFormat="1" ht="144" customHeight="1">
      <c r="B67" s="195">
        <v>80100000</v>
      </c>
      <c r="C67" s="197" t="s">
        <v>92</v>
      </c>
      <c r="D67" s="167">
        <v>43467</v>
      </c>
      <c r="E67" s="169" t="s">
        <v>31</v>
      </c>
      <c r="F67" s="169" t="s">
        <v>47</v>
      </c>
      <c r="G67" s="169" t="s">
        <v>54</v>
      </c>
      <c r="H67" s="170">
        <v>120000000</v>
      </c>
      <c r="I67" s="170">
        <f t="shared" si="0"/>
        <v>120000000</v>
      </c>
      <c r="J67" s="169" t="s">
        <v>55</v>
      </c>
      <c r="K67" s="169" t="str">
        <f t="shared" si="1"/>
        <v>No</v>
      </c>
      <c r="L67" s="169" t="s">
        <v>172</v>
      </c>
      <c r="M67" s="239"/>
      <c r="N67" s="240"/>
      <c r="O67" s="241"/>
      <c r="P67" s="239"/>
      <c r="Q67" s="239"/>
      <c r="R67" s="241"/>
      <c r="S67" s="239"/>
      <c r="T67" s="242"/>
      <c r="U67" s="242"/>
      <c r="V67" s="242">
        <f t="shared" si="2"/>
        <v>0</v>
      </c>
    </row>
    <row r="68" spans="2:22" s="243" customFormat="1" ht="92.25" customHeight="1">
      <c r="B68" s="195">
        <v>80100000</v>
      </c>
      <c r="C68" s="197" t="s">
        <v>93</v>
      </c>
      <c r="D68" s="167">
        <v>43468</v>
      </c>
      <c r="E68" s="169" t="s">
        <v>31</v>
      </c>
      <c r="F68" s="169" t="s">
        <v>47</v>
      </c>
      <c r="G68" s="169" t="s">
        <v>54</v>
      </c>
      <c r="H68" s="170">
        <v>120000000</v>
      </c>
      <c r="I68" s="170">
        <f t="shared" si="0"/>
        <v>120000000</v>
      </c>
      <c r="J68" s="169" t="s">
        <v>55</v>
      </c>
      <c r="K68" s="169" t="str">
        <f t="shared" si="1"/>
        <v>No</v>
      </c>
      <c r="L68" s="169" t="s">
        <v>159</v>
      </c>
      <c r="M68" s="239"/>
      <c r="N68" s="240"/>
      <c r="O68" s="241"/>
      <c r="P68" s="239"/>
      <c r="Q68" s="239"/>
      <c r="R68" s="241"/>
      <c r="S68" s="239"/>
      <c r="T68" s="242"/>
      <c r="U68" s="242"/>
      <c r="V68" s="242">
        <f t="shared" si="2"/>
        <v>0</v>
      </c>
    </row>
    <row r="69" spans="2:22" s="243" customFormat="1" ht="141" customHeight="1">
      <c r="B69" s="195">
        <v>80100000</v>
      </c>
      <c r="C69" s="197" t="s">
        <v>94</v>
      </c>
      <c r="D69" s="167">
        <v>43469</v>
      </c>
      <c r="E69" s="169" t="s">
        <v>31</v>
      </c>
      <c r="F69" s="169" t="s">
        <v>47</v>
      </c>
      <c r="G69" s="169" t="s">
        <v>54</v>
      </c>
      <c r="H69" s="170">
        <v>120000000</v>
      </c>
      <c r="I69" s="170">
        <f t="shared" si="0"/>
        <v>120000000</v>
      </c>
      <c r="J69" s="169" t="s">
        <v>55</v>
      </c>
      <c r="K69" s="169" t="str">
        <f t="shared" si="1"/>
        <v>No</v>
      </c>
      <c r="L69" s="169" t="s">
        <v>172</v>
      </c>
      <c r="M69" s="239"/>
      <c r="N69" s="240"/>
      <c r="O69" s="241"/>
      <c r="P69" s="239"/>
      <c r="Q69" s="239"/>
      <c r="R69" s="241"/>
      <c r="S69" s="239"/>
      <c r="T69" s="242"/>
      <c r="U69" s="242"/>
      <c r="V69" s="242">
        <f t="shared" si="2"/>
        <v>0</v>
      </c>
    </row>
    <row r="70" spans="2:22" s="243" customFormat="1" ht="141" customHeight="1">
      <c r="B70" s="195">
        <v>80100000</v>
      </c>
      <c r="C70" s="197" t="s">
        <v>173</v>
      </c>
      <c r="D70" s="167">
        <v>43470</v>
      </c>
      <c r="E70" s="169" t="s">
        <v>31</v>
      </c>
      <c r="F70" s="169" t="s">
        <v>47</v>
      </c>
      <c r="G70" s="169" t="s">
        <v>54</v>
      </c>
      <c r="H70" s="170">
        <v>580000000</v>
      </c>
      <c r="I70" s="170">
        <f>+H70</f>
        <v>580000000</v>
      </c>
      <c r="J70" s="169" t="s">
        <v>55</v>
      </c>
      <c r="K70" s="169" t="str">
        <f t="shared" si="1"/>
        <v>No</v>
      </c>
      <c r="L70" s="169" t="s">
        <v>174</v>
      </c>
      <c r="M70" s="239"/>
      <c r="N70" s="240"/>
      <c r="O70" s="241"/>
      <c r="P70" s="239"/>
      <c r="Q70" s="239"/>
      <c r="R70" s="241"/>
      <c r="S70" s="239"/>
      <c r="T70" s="242"/>
      <c r="U70" s="242"/>
      <c r="V70" s="242">
        <f t="shared" si="2"/>
        <v>0</v>
      </c>
    </row>
    <row r="71" spans="2:22" s="243" customFormat="1" ht="89.25" customHeight="1">
      <c r="B71" s="195">
        <v>77100000</v>
      </c>
      <c r="C71" s="199" t="s">
        <v>95</v>
      </c>
      <c r="D71" s="167">
        <v>43473</v>
      </c>
      <c r="E71" s="169" t="s">
        <v>33</v>
      </c>
      <c r="F71" s="169" t="s">
        <v>47</v>
      </c>
      <c r="G71" s="169" t="s">
        <v>54</v>
      </c>
      <c r="H71" s="170">
        <v>180000000</v>
      </c>
      <c r="I71" s="170">
        <f t="shared" si="0"/>
        <v>180000000</v>
      </c>
      <c r="J71" s="169" t="s">
        <v>55</v>
      </c>
      <c r="K71" s="169" t="str">
        <f t="shared" si="1"/>
        <v>No</v>
      </c>
      <c r="L71" s="169" t="s">
        <v>172</v>
      </c>
      <c r="M71" s="239"/>
      <c r="N71" s="240"/>
      <c r="O71" s="241"/>
      <c r="P71" s="239"/>
      <c r="Q71" s="239"/>
      <c r="R71" s="241"/>
      <c r="S71" s="239"/>
      <c r="T71" s="242"/>
      <c r="U71" s="242"/>
      <c r="V71" s="242">
        <f t="shared" si="2"/>
        <v>0</v>
      </c>
    </row>
    <row r="72" spans="2:22" s="243" customFormat="1" ht="78" customHeight="1">
      <c r="B72" s="195">
        <v>77100000</v>
      </c>
      <c r="C72" s="197" t="s">
        <v>96</v>
      </c>
      <c r="D72" s="167">
        <v>43475</v>
      </c>
      <c r="E72" s="169" t="s">
        <v>36</v>
      </c>
      <c r="F72" s="169" t="s">
        <v>47</v>
      </c>
      <c r="G72" s="169" t="s">
        <v>54</v>
      </c>
      <c r="H72" s="170">
        <v>10000000</v>
      </c>
      <c r="I72" s="170">
        <f t="shared" si="0"/>
        <v>10000000</v>
      </c>
      <c r="J72" s="169" t="s">
        <v>55</v>
      </c>
      <c r="K72" s="169" t="str">
        <f t="shared" si="1"/>
        <v>No</v>
      </c>
      <c r="L72" s="169" t="s">
        <v>172</v>
      </c>
      <c r="M72" s="239"/>
      <c r="N72" s="240"/>
      <c r="O72" s="241"/>
      <c r="P72" s="239"/>
      <c r="Q72" s="239"/>
      <c r="R72" s="241"/>
      <c r="S72" s="239"/>
      <c r="T72" s="242"/>
      <c r="U72" s="242"/>
      <c r="V72" s="242">
        <f t="shared" si="2"/>
        <v>0</v>
      </c>
    </row>
    <row r="73" spans="2:22" s="243" customFormat="1" ht="103.5" customHeight="1">
      <c r="B73" s="195">
        <v>77100000</v>
      </c>
      <c r="C73" s="197" t="s">
        <v>98</v>
      </c>
      <c r="D73" s="167">
        <v>43476</v>
      </c>
      <c r="E73" s="169" t="s">
        <v>97</v>
      </c>
      <c r="F73" s="169" t="s">
        <v>47</v>
      </c>
      <c r="G73" s="169" t="s">
        <v>54</v>
      </c>
      <c r="H73" s="170">
        <f>170000000-78000000</f>
        <v>92000000</v>
      </c>
      <c r="I73" s="170">
        <f t="shared" si="0"/>
        <v>92000000</v>
      </c>
      <c r="J73" s="169" t="s">
        <v>55</v>
      </c>
      <c r="K73" s="169" t="str">
        <f t="shared" si="1"/>
        <v>No</v>
      </c>
      <c r="L73" s="169" t="s">
        <v>172</v>
      </c>
      <c r="M73" s="239"/>
      <c r="N73" s="240"/>
      <c r="O73" s="241"/>
      <c r="P73" s="239"/>
      <c r="Q73" s="239"/>
      <c r="R73" s="241"/>
      <c r="S73" s="239"/>
      <c r="T73" s="242"/>
      <c r="U73" s="242"/>
      <c r="V73" s="242">
        <f t="shared" si="2"/>
        <v>0</v>
      </c>
    </row>
    <row r="74" spans="2:22" s="243" customFormat="1" ht="94.5" customHeight="1">
      <c r="B74" s="195">
        <v>77100000</v>
      </c>
      <c r="C74" s="199" t="s">
        <v>99</v>
      </c>
      <c r="D74" s="167">
        <v>43481</v>
      </c>
      <c r="E74" s="169" t="s">
        <v>45</v>
      </c>
      <c r="F74" s="169" t="s">
        <v>47</v>
      </c>
      <c r="G74" s="169" t="s">
        <v>54</v>
      </c>
      <c r="H74" s="170">
        <v>170000000</v>
      </c>
      <c r="I74" s="170">
        <f t="shared" si="0"/>
        <v>170000000</v>
      </c>
      <c r="J74" s="169" t="s">
        <v>55</v>
      </c>
      <c r="K74" s="169" t="str">
        <f t="shared" si="1"/>
        <v>No</v>
      </c>
      <c r="L74" s="169" t="s">
        <v>172</v>
      </c>
      <c r="M74" s="239"/>
      <c r="N74" s="240"/>
      <c r="O74" s="241"/>
      <c r="P74" s="239"/>
      <c r="Q74" s="239"/>
      <c r="R74" s="241"/>
      <c r="S74" s="239"/>
      <c r="T74" s="242"/>
      <c r="U74" s="242"/>
      <c r="V74" s="242">
        <f t="shared" si="2"/>
        <v>0</v>
      </c>
    </row>
    <row r="75" spans="2:22" s="243" customFormat="1" ht="81.75" customHeight="1">
      <c r="B75" s="195">
        <v>77100000</v>
      </c>
      <c r="C75" s="200" t="s">
        <v>100</v>
      </c>
      <c r="D75" s="167">
        <v>43482</v>
      </c>
      <c r="E75" s="169" t="s">
        <v>31</v>
      </c>
      <c r="F75" s="169" t="s">
        <v>47</v>
      </c>
      <c r="G75" s="169" t="s">
        <v>54</v>
      </c>
      <c r="H75" s="170">
        <v>130000000</v>
      </c>
      <c r="I75" s="170">
        <f t="shared" si="0"/>
        <v>130000000</v>
      </c>
      <c r="J75" s="169" t="s">
        <v>55</v>
      </c>
      <c r="K75" s="169" t="str">
        <f t="shared" si="1"/>
        <v>No</v>
      </c>
      <c r="L75" s="169" t="s">
        <v>175</v>
      </c>
      <c r="M75" s="239"/>
      <c r="N75" s="240"/>
      <c r="O75" s="241"/>
      <c r="P75" s="239"/>
      <c r="Q75" s="239"/>
      <c r="R75" s="241"/>
      <c r="S75" s="239"/>
      <c r="T75" s="242"/>
      <c r="U75" s="242"/>
      <c r="V75" s="242">
        <f t="shared" si="2"/>
        <v>0</v>
      </c>
    </row>
    <row r="76" spans="2:22" s="243" customFormat="1" ht="99.75" customHeight="1">
      <c r="B76" s="195">
        <v>12100000</v>
      </c>
      <c r="C76" s="189" t="s">
        <v>101</v>
      </c>
      <c r="D76" s="167">
        <v>43525</v>
      </c>
      <c r="E76" s="169" t="s">
        <v>34</v>
      </c>
      <c r="F76" s="169" t="s">
        <v>43</v>
      </c>
      <c r="G76" s="169" t="s">
        <v>54</v>
      </c>
      <c r="H76" s="170">
        <v>201000000</v>
      </c>
      <c r="I76" s="170">
        <f t="shared" si="0"/>
        <v>201000000</v>
      </c>
      <c r="J76" s="169" t="s">
        <v>55</v>
      </c>
      <c r="K76" s="169" t="str">
        <f t="shared" si="1"/>
        <v>No</v>
      </c>
      <c r="L76" s="169" t="s">
        <v>177</v>
      </c>
      <c r="M76" s="239" t="s">
        <v>176</v>
      </c>
      <c r="N76" s="240"/>
      <c r="O76" s="241"/>
      <c r="P76" s="239"/>
      <c r="Q76" s="239"/>
      <c r="R76" s="241"/>
      <c r="S76" s="239"/>
      <c r="T76" s="242"/>
      <c r="U76" s="242"/>
      <c r="V76" s="242">
        <f t="shared" si="2"/>
        <v>0</v>
      </c>
    </row>
    <row r="77" spans="2:22" s="243" customFormat="1" ht="89.25" customHeight="1">
      <c r="B77" s="195">
        <v>81100000</v>
      </c>
      <c r="C77" s="189" t="s">
        <v>102</v>
      </c>
      <c r="D77" s="167">
        <v>43525</v>
      </c>
      <c r="E77" s="169" t="s">
        <v>36</v>
      </c>
      <c r="F77" s="169" t="s">
        <v>43</v>
      </c>
      <c r="G77" s="169" t="s">
        <v>54</v>
      </c>
      <c r="H77" s="170">
        <v>200000000</v>
      </c>
      <c r="I77" s="170">
        <f t="shared" si="0"/>
        <v>200000000</v>
      </c>
      <c r="J77" s="169" t="s">
        <v>55</v>
      </c>
      <c r="K77" s="169" t="str">
        <f t="shared" si="1"/>
        <v>No</v>
      </c>
      <c r="L77" s="169" t="s">
        <v>177</v>
      </c>
      <c r="M77" s="239"/>
      <c r="N77" s="240"/>
      <c r="O77" s="241"/>
      <c r="P77" s="239"/>
      <c r="Q77" s="239"/>
      <c r="R77" s="241"/>
      <c r="S77" s="239"/>
      <c r="T77" s="242"/>
      <c r="U77" s="242"/>
      <c r="V77" s="242">
        <f t="shared" si="2"/>
        <v>0</v>
      </c>
    </row>
    <row r="78" spans="2:22" s="243" customFormat="1" ht="96.75" customHeight="1">
      <c r="B78" s="195">
        <v>81100000</v>
      </c>
      <c r="C78" s="191" t="s">
        <v>103</v>
      </c>
      <c r="D78" s="167">
        <v>43525</v>
      </c>
      <c r="E78" s="169" t="s">
        <v>36</v>
      </c>
      <c r="F78" s="169" t="s">
        <v>104</v>
      </c>
      <c r="G78" s="169" t="s">
        <v>54</v>
      </c>
      <c r="H78" s="170">
        <v>23000000</v>
      </c>
      <c r="I78" s="170">
        <f t="shared" si="0"/>
        <v>23000000</v>
      </c>
      <c r="J78" s="169" t="s">
        <v>55</v>
      </c>
      <c r="K78" s="169" t="str">
        <f t="shared" si="1"/>
        <v>No</v>
      </c>
      <c r="L78" s="169" t="s">
        <v>177</v>
      </c>
      <c r="M78" s="239"/>
      <c r="N78" s="240"/>
      <c r="O78" s="241"/>
      <c r="P78" s="239"/>
      <c r="Q78" s="239"/>
      <c r="R78" s="241"/>
      <c r="S78" s="239"/>
      <c r="T78" s="242"/>
      <c r="U78" s="242"/>
      <c r="V78" s="242">
        <f t="shared" si="2"/>
        <v>0</v>
      </c>
    </row>
    <row r="79" spans="2:22" s="243" customFormat="1" ht="85.5" customHeight="1">
      <c r="B79" s="195">
        <v>86101700</v>
      </c>
      <c r="C79" s="189" t="s">
        <v>105</v>
      </c>
      <c r="D79" s="167">
        <v>43556</v>
      </c>
      <c r="E79" s="169" t="s">
        <v>97</v>
      </c>
      <c r="F79" s="169" t="s">
        <v>43</v>
      </c>
      <c r="G79" s="169" t="s">
        <v>54</v>
      </c>
      <c r="H79" s="170">
        <v>26000000</v>
      </c>
      <c r="I79" s="170">
        <f t="shared" si="0"/>
        <v>26000000</v>
      </c>
      <c r="J79" s="169" t="s">
        <v>55</v>
      </c>
      <c r="K79" s="169" t="str">
        <f t="shared" si="1"/>
        <v>No</v>
      </c>
      <c r="L79" s="169" t="s">
        <v>177</v>
      </c>
      <c r="M79" s="239"/>
      <c r="N79" s="240"/>
      <c r="O79" s="241"/>
      <c r="P79" s="239"/>
      <c r="Q79" s="239"/>
      <c r="R79" s="241"/>
      <c r="S79" s="239"/>
      <c r="T79" s="242"/>
      <c r="U79" s="242"/>
      <c r="V79" s="242">
        <f t="shared" si="2"/>
        <v>0</v>
      </c>
    </row>
    <row r="80" spans="2:22" s="243" customFormat="1" ht="89.25" customHeight="1">
      <c r="B80" s="195">
        <v>42170000</v>
      </c>
      <c r="C80" s="201" t="s">
        <v>106</v>
      </c>
      <c r="D80" s="167">
        <v>43525</v>
      </c>
      <c r="E80" s="169" t="s">
        <v>34</v>
      </c>
      <c r="F80" s="169" t="s">
        <v>43</v>
      </c>
      <c r="G80" s="169" t="s">
        <v>54</v>
      </c>
      <c r="H80" s="170">
        <v>200000000</v>
      </c>
      <c r="I80" s="170">
        <f t="shared" si="0"/>
        <v>200000000</v>
      </c>
      <c r="J80" s="169" t="s">
        <v>55</v>
      </c>
      <c r="K80" s="169" t="str">
        <f t="shared" si="1"/>
        <v>No</v>
      </c>
      <c r="L80" s="169" t="s">
        <v>177</v>
      </c>
      <c r="M80" s="239"/>
      <c r="N80" s="240"/>
      <c r="O80" s="241"/>
      <c r="P80" s="239"/>
      <c r="Q80" s="239"/>
      <c r="R80" s="241"/>
      <c r="S80" s="239"/>
      <c r="T80" s="242"/>
      <c r="U80" s="242"/>
      <c r="V80" s="242">
        <f t="shared" si="2"/>
        <v>0</v>
      </c>
    </row>
    <row r="81" spans="2:22" s="243" customFormat="1" ht="89.25" customHeight="1">
      <c r="B81" s="195">
        <v>60120000</v>
      </c>
      <c r="C81" s="191" t="s">
        <v>195</v>
      </c>
      <c r="D81" s="167">
        <v>43497</v>
      </c>
      <c r="E81" s="169" t="s">
        <v>38</v>
      </c>
      <c r="F81" s="169" t="s">
        <v>143</v>
      </c>
      <c r="G81" s="169" t="s">
        <v>54</v>
      </c>
      <c r="H81" s="170">
        <v>50000000</v>
      </c>
      <c r="I81" s="170">
        <f aca="true" t="shared" si="3" ref="I81:I123">H81</f>
        <v>50000000</v>
      </c>
      <c r="J81" s="169" t="s">
        <v>55</v>
      </c>
      <c r="K81" s="169" t="str">
        <f aca="true" t="shared" si="4" ref="K81:K123">J81</f>
        <v>No</v>
      </c>
      <c r="L81" s="169" t="s">
        <v>177</v>
      </c>
      <c r="M81" s="239"/>
      <c r="N81" s="240"/>
      <c r="O81" s="241"/>
      <c r="P81" s="239"/>
      <c r="Q81" s="239"/>
      <c r="R81" s="241"/>
      <c r="S81" s="239"/>
      <c r="T81" s="242"/>
      <c r="U81" s="242"/>
      <c r="V81" s="242">
        <f aca="true" t="shared" si="5" ref="V81:V144">+T81+U81</f>
        <v>0</v>
      </c>
    </row>
    <row r="82" spans="2:22" s="243" customFormat="1" ht="89.25" customHeight="1">
      <c r="B82" s="195">
        <v>77100000</v>
      </c>
      <c r="C82" s="191" t="s">
        <v>107</v>
      </c>
      <c r="D82" s="167">
        <v>43497</v>
      </c>
      <c r="E82" s="169"/>
      <c r="F82" s="169" t="s">
        <v>47</v>
      </c>
      <c r="G82" s="169" t="s">
        <v>54</v>
      </c>
      <c r="H82" s="170">
        <v>45149</v>
      </c>
      <c r="I82" s="170">
        <f t="shared" si="3"/>
        <v>45149</v>
      </c>
      <c r="J82" s="169" t="s">
        <v>55</v>
      </c>
      <c r="K82" s="169" t="str">
        <f t="shared" si="4"/>
        <v>No</v>
      </c>
      <c r="L82" s="169" t="s">
        <v>167</v>
      </c>
      <c r="M82" s="239"/>
      <c r="N82" s="240"/>
      <c r="O82" s="241"/>
      <c r="P82" s="239"/>
      <c r="Q82" s="239"/>
      <c r="R82" s="241"/>
      <c r="S82" s="239"/>
      <c r="T82" s="242"/>
      <c r="U82" s="242"/>
      <c r="V82" s="242">
        <f t="shared" si="5"/>
        <v>0</v>
      </c>
    </row>
    <row r="83" spans="2:22" s="243" customFormat="1" ht="87" customHeight="1">
      <c r="B83" s="202">
        <v>72121101</v>
      </c>
      <c r="C83" s="166" t="s">
        <v>186</v>
      </c>
      <c r="D83" s="167">
        <v>43497</v>
      </c>
      <c r="E83" s="169" t="s">
        <v>189</v>
      </c>
      <c r="F83" s="169" t="s">
        <v>187</v>
      </c>
      <c r="G83" s="169" t="s">
        <v>54</v>
      </c>
      <c r="H83" s="170">
        <v>100000000</v>
      </c>
      <c r="I83" s="170">
        <f>+H83</f>
        <v>100000000</v>
      </c>
      <c r="J83" s="169" t="s">
        <v>55</v>
      </c>
      <c r="K83" s="169" t="str">
        <f t="shared" si="4"/>
        <v>No</v>
      </c>
      <c r="L83" s="169" t="s">
        <v>311</v>
      </c>
      <c r="M83" s="239"/>
      <c r="N83" s="240"/>
      <c r="O83" s="241"/>
      <c r="P83" s="239"/>
      <c r="Q83" s="239"/>
      <c r="R83" s="241"/>
      <c r="S83" s="239"/>
      <c r="T83" s="242"/>
      <c r="U83" s="242"/>
      <c r="V83" s="242">
        <f t="shared" si="5"/>
        <v>0</v>
      </c>
    </row>
    <row r="84" spans="2:22" ht="87" customHeight="1">
      <c r="B84" s="135">
        <v>72121101</v>
      </c>
      <c r="C84" s="136" t="s">
        <v>188</v>
      </c>
      <c r="D84" s="230">
        <v>43497</v>
      </c>
      <c r="E84" s="116" t="s">
        <v>190</v>
      </c>
      <c r="F84" s="116" t="s">
        <v>187</v>
      </c>
      <c r="G84" s="116" t="s">
        <v>54</v>
      </c>
      <c r="H84" s="118">
        <v>100000000</v>
      </c>
      <c r="I84" s="118">
        <f>+H84</f>
        <v>100000000</v>
      </c>
      <c r="J84" s="116" t="s">
        <v>55</v>
      </c>
      <c r="K84" s="116" t="str">
        <f t="shared" si="4"/>
        <v>No</v>
      </c>
      <c r="L84" s="116" t="s">
        <v>311</v>
      </c>
      <c r="M84" s="244"/>
      <c r="N84" s="245"/>
      <c r="O84" s="246"/>
      <c r="P84" s="244"/>
      <c r="Q84" s="244"/>
      <c r="R84" s="246"/>
      <c r="S84" s="244"/>
      <c r="T84" s="247"/>
      <c r="U84" s="247"/>
      <c r="V84" s="247">
        <f t="shared" si="5"/>
        <v>0</v>
      </c>
    </row>
    <row r="85" spans="2:22" s="243" customFormat="1" ht="87" customHeight="1">
      <c r="B85" s="202">
        <v>25101503</v>
      </c>
      <c r="C85" s="166" t="s">
        <v>300</v>
      </c>
      <c r="D85" s="167">
        <v>43497</v>
      </c>
      <c r="E85" s="169" t="s">
        <v>33</v>
      </c>
      <c r="F85" s="169" t="s">
        <v>202</v>
      </c>
      <c r="G85" s="169" t="s">
        <v>54</v>
      </c>
      <c r="H85" s="170">
        <v>200000000</v>
      </c>
      <c r="I85" s="170">
        <f>+H85</f>
        <v>200000000</v>
      </c>
      <c r="J85" s="169" t="s">
        <v>55</v>
      </c>
      <c r="K85" s="169" t="str">
        <f t="shared" si="4"/>
        <v>No</v>
      </c>
      <c r="L85" s="169" t="s">
        <v>197</v>
      </c>
      <c r="M85" s="239"/>
      <c r="N85" s="240"/>
      <c r="O85" s="241"/>
      <c r="P85" s="239"/>
      <c r="Q85" s="239"/>
      <c r="R85" s="241"/>
      <c r="S85" s="239"/>
      <c r="T85" s="242"/>
      <c r="U85" s="242"/>
      <c r="V85" s="242">
        <f t="shared" si="5"/>
        <v>0</v>
      </c>
    </row>
    <row r="86" spans="2:22" s="243" customFormat="1" ht="89.25" customHeight="1">
      <c r="B86" s="195">
        <v>77100000</v>
      </c>
      <c r="C86" s="197" t="s">
        <v>108</v>
      </c>
      <c r="D86" s="167">
        <v>43497</v>
      </c>
      <c r="E86" s="169" t="s">
        <v>37</v>
      </c>
      <c r="F86" s="169" t="s">
        <v>47</v>
      </c>
      <c r="G86" s="169" t="s">
        <v>54</v>
      </c>
      <c r="H86" s="170">
        <v>70000000</v>
      </c>
      <c r="I86" s="170">
        <f t="shared" si="3"/>
        <v>70000000</v>
      </c>
      <c r="J86" s="169" t="s">
        <v>55</v>
      </c>
      <c r="K86" s="169" t="str">
        <f t="shared" si="4"/>
        <v>No</v>
      </c>
      <c r="L86" s="169" t="s">
        <v>178</v>
      </c>
      <c r="M86" s="239"/>
      <c r="N86" s="240"/>
      <c r="O86" s="241"/>
      <c r="P86" s="239"/>
      <c r="Q86" s="239"/>
      <c r="R86" s="241"/>
      <c r="S86" s="239"/>
      <c r="T86" s="242"/>
      <c r="U86" s="242"/>
      <c r="V86" s="242">
        <f t="shared" si="5"/>
        <v>0</v>
      </c>
    </row>
    <row r="87" spans="2:22" s="243" customFormat="1" ht="96" customHeight="1">
      <c r="B87" s="195">
        <v>70170000</v>
      </c>
      <c r="C87" s="197" t="s">
        <v>148</v>
      </c>
      <c r="D87" s="167">
        <v>43497</v>
      </c>
      <c r="E87" s="169" t="s">
        <v>36</v>
      </c>
      <c r="F87" s="169" t="s">
        <v>47</v>
      </c>
      <c r="G87" s="169" t="s">
        <v>54</v>
      </c>
      <c r="H87" s="170">
        <v>10000000</v>
      </c>
      <c r="I87" s="170">
        <f t="shared" si="3"/>
        <v>10000000</v>
      </c>
      <c r="J87" s="169" t="s">
        <v>55</v>
      </c>
      <c r="K87" s="169" t="str">
        <f t="shared" si="4"/>
        <v>No</v>
      </c>
      <c r="L87" s="169" t="s">
        <v>179</v>
      </c>
      <c r="M87" s="239"/>
      <c r="N87" s="240"/>
      <c r="O87" s="241"/>
      <c r="P87" s="239"/>
      <c r="Q87" s="239"/>
      <c r="R87" s="241"/>
      <c r="S87" s="239"/>
      <c r="T87" s="242"/>
      <c r="U87" s="242"/>
      <c r="V87" s="242">
        <f t="shared" si="5"/>
        <v>0</v>
      </c>
    </row>
    <row r="88" spans="2:22" s="243" customFormat="1" ht="138" customHeight="1">
      <c r="B88" s="165">
        <v>77100000</v>
      </c>
      <c r="C88" s="197" t="s">
        <v>109</v>
      </c>
      <c r="D88" s="167">
        <v>43497</v>
      </c>
      <c r="E88" s="169" t="s">
        <v>97</v>
      </c>
      <c r="F88" s="169" t="s">
        <v>47</v>
      </c>
      <c r="G88" s="169" t="s">
        <v>54</v>
      </c>
      <c r="H88" s="185">
        <v>150000000</v>
      </c>
      <c r="I88" s="170">
        <f t="shared" si="3"/>
        <v>150000000</v>
      </c>
      <c r="J88" s="169" t="s">
        <v>55</v>
      </c>
      <c r="K88" s="169" t="str">
        <f t="shared" si="4"/>
        <v>No</v>
      </c>
      <c r="L88" s="171" t="s">
        <v>180</v>
      </c>
      <c r="M88" s="239"/>
      <c r="N88" s="240"/>
      <c r="O88" s="241"/>
      <c r="P88" s="239"/>
      <c r="Q88" s="239"/>
      <c r="R88" s="241"/>
      <c r="S88" s="239"/>
      <c r="T88" s="242"/>
      <c r="U88" s="242"/>
      <c r="V88" s="242">
        <f t="shared" si="5"/>
        <v>0</v>
      </c>
    </row>
    <row r="89" spans="2:22" s="243" customFormat="1" ht="83.25" customHeight="1">
      <c r="B89" s="165">
        <v>77100000</v>
      </c>
      <c r="C89" s="197" t="s">
        <v>110</v>
      </c>
      <c r="D89" s="167">
        <v>43497</v>
      </c>
      <c r="E89" s="169" t="s">
        <v>35</v>
      </c>
      <c r="F89" s="169" t="s">
        <v>47</v>
      </c>
      <c r="G89" s="169" t="s">
        <v>54</v>
      </c>
      <c r="H89" s="185">
        <v>50000000</v>
      </c>
      <c r="I89" s="170">
        <f t="shared" si="3"/>
        <v>50000000</v>
      </c>
      <c r="J89" s="169" t="s">
        <v>55</v>
      </c>
      <c r="K89" s="169" t="str">
        <f t="shared" si="4"/>
        <v>No</v>
      </c>
      <c r="L89" s="171" t="s">
        <v>180</v>
      </c>
      <c r="M89" s="239"/>
      <c r="N89" s="240"/>
      <c r="O89" s="241"/>
      <c r="P89" s="239"/>
      <c r="Q89" s="239"/>
      <c r="R89" s="241"/>
      <c r="S89" s="239"/>
      <c r="T89" s="242"/>
      <c r="U89" s="242"/>
      <c r="V89" s="242">
        <f t="shared" si="5"/>
        <v>0</v>
      </c>
    </row>
    <row r="90" spans="2:22" s="243" customFormat="1" ht="90" customHeight="1">
      <c r="B90" s="165">
        <v>70170000</v>
      </c>
      <c r="C90" s="188" t="s">
        <v>111</v>
      </c>
      <c r="D90" s="167">
        <v>43497</v>
      </c>
      <c r="E90" s="169" t="s">
        <v>44</v>
      </c>
      <c r="F90" s="169" t="s">
        <v>47</v>
      </c>
      <c r="G90" s="169" t="s">
        <v>54</v>
      </c>
      <c r="H90" s="185">
        <v>50000000</v>
      </c>
      <c r="I90" s="170">
        <f t="shared" si="3"/>
        <v>50000000</v>
      </c>
      <c r="J90" s="169" t="s">
        <v>55</v>
      </c>
      <c r="K90" s="169" t="str">
        <f t="shared" si="4"/>
        <v>No</v>
      </c>
      <c r="L90" s="171" t="s">
        <v>180</v>
      </c>
      <c r="M90" s="239"/>
      <c r="N90" s="240"/>
      <c r="O90" s="241"/>
      <c r="P90" s="239"/>
      <c r="Q90" s="239"/>
      <c r="R90" s="241"/>
      <c r="S90" s="239"/>
      <c r="T90" s="242"/>
      <c r="U90" s="242"/>
      <c r="V90" s="242">
        <f t="shared" si="5"/>
        <v>0</v>
      </c>
    </row>
    <row r="91" spans="2:22" s="243" customFormat="1" ht="86.25" customHeight="1">
      <c r="B91" s="165">
        <v>70170000</v>
      </c>
      <c r="C91" s="197" t="s">
        <v>191</v>
      </c>
      <c r="D91" s="167">
        <v>43497</v>
      </c>
      <c r="E91" s="169" t="s">
        <v>46</v>
      </c>
      <c r="F91" s="169" t="s">
        <v>47</v>
      </c>
      <c r="G91" s="169" t="s">
        <v>54</v>
      </c>
      <c r="H91" s="185">
        <v>210000000</v>
      </c>
      <c r="I91" s="170">
        <f t="shared" si="3"/>
        <v>210000000</v>
      </c>
      <c r="J91" s="169" t="s">
        <v>55</v>
      </c>
      <c r="K91" s="169" t="str">
        <f t="shared" si="4"/>
        <v>No</v>
      </c>
      <c r="L91" s="171" t="s">
        <v>180</v>
      </c>
      <c r="M91" s="239"/>
      <c r="N91" s="240"/>
      <c r="O91" s="241"/>
      <c r="P91" s="239"/>
      <c r="Q91" s="239"/>
      <c r="R91" s="241"/>
      <c r="S91" s="239"/>
      <c r="T91" s="242"/>
      <c r="U91" s="242"/>
      <c r="V91" s="242">
        <f t="shared" si="5"/>
        <v>0</v>
      </c>
    </row>
    <row r="92" spans="2:22" s="243" customFormat="1" ht="90.75" customHeight="1">
      <c r="B92" s="165">
        <v>77100000</v>
      </c>
      <c r="C92" s="197" t="s">
        <v>112</v>
      </c>
      <c r="D92" s="167">
        <v>43497</v>
      </c>
      <c r="E92" s="169" t="s">
        <v>45</v>
      </c>
      <c r="F92" s="169" t="s">
        <v>47</v>
      </c>
      <c r="G92" s="169" t="s">
        <v>54</v>
      </c>
      <c r="H92" s="185">
        <v>170000000</v>
      </c>
      <c r="I92" s="170">
        <f t="shared" si="3"/>
        <v>170000000</v>
      </c>
      <c r="J92" s="169" t="s">
        <v>55</v>
      </c>
      <c r="K92" s="169" t="str">
        <f t="shared" si="4"/>
        <v>No</v>
      </c>
      <c r="L92" s="169" t="s">
        <v>179</v>
      </c>
      <c r="M92" s="239"/>
      <c r="N92" s="240"/>
      <c r="O92" s="241"/>
      <c r="P92" s="239"/>
      <c r="Q92" s="239"/>
      <c r="R92" s="241"/>
      <c r="S92" s="239"/>
      <c r="T92" s="242"/>
      <c r="U92" s="242"/>
      <c r="V92" s="242">
        <f t="shared" si="5"/>
        <v>0</v>
      </c>
    </row>
    <row r="93" spans="2:22" s="243" customFormat="1" ht="90.75" customHeight="1">
      <c r="B93" s="165">
        <v>77100000</v>
      </c>
      <c r="C93" s="197" t="s">
        <v>181</v>
      </c>
      <c r="D93" s="167">
        <v>43497</v>
      </c>
      <c r="E93" s="169" t="s">
        <v>45</v>
      </c>
      <c r="F93" s="169" t="s">
        <v>153</v>
      </c>
      <c r="G93" s="169" t="s">
        <v>54</v>
      </c>
      <c r="H93" s="185">
        <v>200000000</v>
      </c>
      <c r="I93" s="170">
        <f t="shared" si="3"/>
        <v>200000000</v>
      </c>
      <c r="J93" s="169" t="s">
        <v>55</v>
      </c>
      <c r="K93" s="169" t="str">
        <f t="shared" si="4"/>
        <v>No</v>
      </c>
      <c r="L93" s="169" t="s">
        <v>171</v>
      </c>
      <c r="M93" s="239"/>
      <c r="N93" s="240"/>
      <c r="O93" s="241"/>
      <c r="P93" s="239"/>
      <c r="Q93" s="239"/>
      <c r="R93" s="241"/>
      <c r="S93" s="239"/>
      <c r="T93" s="242"/>
      <c r="U93" s="242"/>
      <c r="V93" s="242">
        <f t="shared" si="5"/>
        <v>0</v>
      </c>
    </row>
    <row r="94" spans="2:22" s="243" customFormat="1" ht="93.75" customHeight="1">
      <c r="B94" s="165">
        <v>86100000</v>
      </c>
      <c r="C94" s="197" t="s">
        <v>113</v>
      </c>
      <c r="D94" s="167">
        <v>43497</v>
      </c>
      <c r="E94" s="169" t="s">
        <v>34</v>
      </c>
      <c r="F94" s="169" t="s">
        <v>47</v>
      </c>
      <c r="G94" s="169" t="s">
        <v>54</v>
      </c>
      <c r="H94" s="185">
        <v>90000000</v>
      </c>
      <c r="I94" s="170">
        <f t="shared" si="3"/>
        <v>90000000</v>
      </c>
      <c r="J94" s="169" t="s">
        <v>55</v>
      </c>
      <c r="K94" s="169" t="str">
        <f t="shared" si="4"/>
        <v>No</v>
      </c>
      <c r="L94" s="171" t="s">
        <v>171</v>
      </c>
      <c r="M94" s="239"/>
      <c r="N94" s="240"/>
      <c r="O94" s="241"/>
      <c r="P94" s="239"/>
      <c r="Q94" s="239"/>
      <c r="R94" s="241"/>
      <c r="S94" s="239"/>
      <c r="T94" s="242"/>
      <c r="U94" s="242"/>
      <c r="V94" s="242">
        <f t="shared" si="5"/>
        <v>0</v>
      </c>
    </row>
    <row r="95" spans="2:22" s="243" customFormat="1" ht="93" customHeight="1">
      <c r="B95" s="165">
        <v>77100000</v>
      </c>
      <c r="C95" s="197" t="s">
        <v>114</v>
      </c>
      <c r="D95" s="167">
        <v>43497</v>
      </c>
      <c r="E95" s="169" t="s">
        <v>34</v>
      </c>
      <c r="F95" s="169" t="s">
        <v>47</v>
      </c>
      <c r="G95" s="169" t="s">
        <v>54</v>
      </c>
      <c r="H95" s="185">
        <v>20000000</v>
      </c>
      <c r="I95" s="170">
        <f t="shared" si="3"/>
        <v>20000000</v>
      </c>
      <c r="J95" s="169" t="s">
        <v>55</v>
      </c>
      <c r="K95" s="169" t="str">
        <f t="shared" si="4"/>
        <v>No</v>
      </c>
      <c r="L95" s="171" t="s">
        <v>182</v>
      </c>
      <c r="M95" s="239"/>
      <c r="N95" s="240"/>
      <c r="O95" s="241"/>
      <c r="P95" s="239"/>
      <c r="Q95" s="239"/>
      <c r="R95" s="241"/>
      <c r="S95" s="239"/>
      <c r="T95" s="242"/>
      <c r="U95" s="242"/>
      <c r="V95" s="242">
        <f t="shared" si="5"/>
        <v>0</v>
      </c>
    </row>
    <row r="96" spans="2:22" s="243" customFormat="1" ht="97.5" customHeight="1">
      <c r="B96" s="165">
        <v>77100000</v>
      </c>
      <c r="C96" s="197" t="s">
        <v>115</v>
      </c>
      <c r="D96" s="167">
        <v>43497</v>
      </c>
      <c r="E96" s="169" t="s">
        <v>33</v>
      </c>
      <c r="F96" s="169" t="s">
        <v>47</v>
      </c>
      <c r="G96" s="169" t="s">
        <v>54</v>
      </c>
      <c r="H96" s="117">
        <v>20000000</v>
      </c>
      <c r="I96" s="170">
        <f t="shared" si="3"/>
        <v>20000000</v>
      </c>
      <c r="J96" s="169" t="s">
        <v>55</v>
      </c>
      <c r="K96" s="169" t="str">
        <f t="shared" si="4"/>
        <v>No</v>
      </c>
      <c r="L96" s="171" t="s">
        <v>182</v>
      </c>
      <c r="M96" s="239"/>
      <c r="N96" s="240"/>
      <c r="O96" s="241"/>
      <c r="P96" s="239"/>
      <c r="Q96" s="239"/>
      <c r="R96" s="241"/>
      <c r="S96" s="239"/>
      <c r="T96" s="242"/>
      <c r="U96" s="242"/>
      <c r="V96" s="242">
        <f t="shared" si="5"/>
        <v>0</v>
      </c>
    </row>
    <row r="97" spans="2:22" s="243" customFormat="1" ht="88.5" customHeight="1">
      <c r="B97" s="165">
        <v>92121700</v>
      </c>
      <c r="C97" s="197" t="s">
        <v>116</v>
      </c>
      <c r="D97" s="167">
        <v>43497</v>
      </c>
      <c r="E97" s="185" t="s">
        <v>34</v>
      </c>
      <c r="F97" s="169" t="s">
        <v>47</v>
      </c>
      <c r="G97" s="169" t="s">
        <v>54</v>
      </c>
      <c r="H97" s="117">
        <v>40000000</v>
      </c>
      <c r="I97" s="170">
        <f t="shared" si="3"/>
        <v>40000000</v>
      </c>
      <c r="J97" s="169" t="s">
        <v>55</v>
      </c>
      <c r="K97" s="169" t="str">
        <f t="shared" si="4"/>
        <v>No</v>
      </c>
      <c r="L97" s="171" t="s">
        <v>182</v>
      </c>
      <c r="M97" s="239"/>
      <c r="N97" s="240"/>
      <c r="O97" s="241"/>
      <c r="P97" s="239"/>
      <c r="Q97" s="239"/>
      <c r="R97" s="241"/>
      <c r="S97" s="239"/>
      <c r="T97" s="242"/>
      <c r="U97" s="242"/>
      <c r="V97" s="242">
        <f t="shared" si="5"/>
        <v>0</v>
      </c>
    </row>
    <row r="98" spans="2:22" s="243" customFormat="1" ht="89.25" customHeight="1">
      <c r="B98" s="165">
        <v>77100000</v>
      </c>
      <c r="C98" s="197" t="s">
        <v>117</v>
      </c>
      <c r="D98" s="167">
        <v>43497</v>
      </c>
      <c r="E98" s="185" t="s">
        <v>34</v>
      </c>
      <c r="F98" s="169" t="s">
        <v>47</v>
      </c>
      <c r="G98" s="169" t="s">
        <v>54</v>
      </c>
      <c r="H98" s="185">
        <v>30000000</v>
      </c>
      <c r="I98" s="170">
        <f t="shared" si="3"/>
        <v>30000000</v>
      </c>
      <c r="J98" s="169" t="s">
        <v>55</v>
      </c>
      <c r="K98" s="169" t="str">
        <f t="shared" si="4"/>
        <v>No</v>
      </c>
      <c r="L98" s="171" t="s">
        <v>182</v>
      </c>
      <c r="M98" s="239"/>
      <c r="N98" s="240"/>
      <c r="O98" s="241"/>
      <c r="P98" s="239"/>
      <c r="Q98" s="239"/>
      <c r="R98" s="241"/>
      <c r="S98" s="239"/>
      <c r="T98" s="242"/>
      <c r="U98" s="242"/>
      <c r="V98" s="242">
        <f t="shared" si="5"/>
        <v>0</v>
      </c>
    </row>
    <row r="99" spans="2:22" s="243" customFormat="1" ht="78.75" customHeight="1">
      <c r="B99" s="165">
        <v>81100000</v>
      </c>
      <c r="C99" s="197" t="s">
        <v>118</v>
      </c>
      <c r="D99" s="167">
        <v>43497</v>
      </c>
      <c r="E99" s="185" t="s">
        <v>44</v>
      </c>
      <c r="F99" s="169" t="s">
        <v>47</v>
      </c>
      <c r="G99" s="169" t="s">
        <v>54</v>
      </c>
      <c r="H99" s="185">
        <v>10000000</v>
      </c>
      <c r="I99" s="170">
        <f t="shared" si="3"/>
        <v>10000000</v>
      </c>
      <c r="J99" s="169" t="s">
        <v>55</v>
      </c>
      <c r="K99" s="169" t="str">
        <f t="shared" si="4"/>
        <v>No</v>
      </c>
      <c r="L99" s="171" t="s">
        <v>182</v>
      </c>
      <c r="M99" s="239"/>
      <c r="N99" s="240"/>
      <c r="O99" s="241"/>
      <c r="P99" s="239"/>
      <c r="Q99" s="239"/>
      <c r="R99" s="241"/>
      <c r="S99" s="239"/>
      <c r="T99" s="242"/>
      <c r="U99" s="242"/>
      <c r="V99" s="242">
        <f t="shared" si="5"/>
        <v>0</v>
      </c>
    </row>
    <row r="100" spans="2:22" s="243" customFormat="1" ht="86.25" customHeight="1">
      <c r="B100" s="165">
        <v>77100000</v>
      </c>
      <c r="C100" s="197" t="s">
        <v>119</v>
      </c>
      <c r="D100" s="167">
        <v>43497</v>
      </c>
      <c r="E100" s="185" t="s">
        <v>45</v>
      </c>
      <c r="F100" s="169" t="s">
        <v>47</v>
      </c>
      <c r="G100" s="169" t="s">
        <v>54</v>
      </c>
      <c r="H100" s="117">
        <v>40000000</v>
      </c>
      <c r="I100" s="170">
        <f t="shared" si="3"/>
        <v>40000000</v>
      </c>
      <c r="J100" s="169" t="s">
        <v>55</v>
      </c>
      <c r="K100" s="169" t="str">
        <f t="shared" si="4"/>
        <v>No</v>
      </c>
      <c r="L100" s="171" t="s">
        <v>182</v>
      </c>
      <c r="M100" s="239"/>
      <c r="N100" s="240"/>
      <c r="O100" s="241"/>
      <c r="P100" s="239"/>
      <c r="Q100" s="239"/>
      <c r="R100" s="241"/>
      <c r="S100" s="239"/>
      <c r="T100" s="242"/>
      <c r="U100" s="242"/>
      <c r="V100" s="242">
        <f t="shared" si="5"/>
        <v>0</v>
      </c>
    </row>
    <row r="101" spans="2:22" s="243" customFormat="1" ht="90" customHeight="1">
      <c r="B101" s="165">
        <v>77100000</v>
      </c>
      <c r="C101" s="197" t="s">
        <v>120</v>
      </c>
      <c r="D101" s="167">
        <v>43497</v>
      </c>
      <c r="E101" s="185" t="s">
        <v>45</v>
      </c>
      <c r="F101" s="169" t="s">
        <v>47</v>
      </c>
      <c r="G101" s="169" t="s">
        <v>54</v>
      </c>
      <c r="H101" s="185">
        <v>40000000</v>
      </c>
      <c r="I101" s="170">
        <f t="shared" si="3"/>
        <v>40000000</v>
      </c>
      <c r="J101" s="169" t="s">
        <v>55</v>
      </c>
      <c r="K101" s="169" t="str">
        <f t="shared" si="4"/>
        <v>No</v>
      </c>
      <c r="L101" s="171" t="s">
        <v>182</v>
      </c>
      <c r="M101" s="239"/>
      <c r="N101" s="240"/>
      <c r="O101" s="241"/>
      <c r="P101" s="239"/>
      <c r="Q101" s="239"/>
      <c r="R101" s="241"/>
      <c r="S101" s="239"/>
      <c r="T101" s="242"/>
      <c r="U101" s="242"/>
      <c r="V101" s="242">
        <f t="shared" si="5"/>
        <v>0</v>
      </c>
    </row>
    <row r="102" spans="2:22" s="243" customFormat="1" ht="90" customHeight="1">
      <c r="B102" s="165">
        <v>81100000</v>
      </c>
      <c r="C102" s="197" t="s">
        <v>183</v>
      </c>
      <c r="D102" s="167">
        <v>43497</v>
      </c>
      <c r="E102" s="185"/>
      <c r="F102" s="169" t="s">
        <v>47</v>
      </c>
      <c r="G102" s="169" t="s">
        <v>54</v>
      </c>
      <c r="H102" s="185">
        <v>100000000</v>
      </c>
      <c r="I102" s="170">
        <f t="shared" si="3"/>
        <v>100000000</v>
      </c>
      <c r="J102" s="169" t="s">
        <v>55</v>
      </c>
      <c r="K102" s="169" t="s">
        <v>55</v>
      </c>
      <c r="L102" s="171" t="s">
        <v>178</v>
      </c>
      <c r="M102" s="239"/>
      <c r="N102" s="240"/>
      <c r="O102" s="241"/>
      <c r="P102" s="239"/>
      <c r="Q102" s="239"/>
      <c r="R102" s="241"/>
      <c r="S102" s="239"/>
      <c r="T102" s="242"/>
      <c r="U102" s="242"/>
      <c r="V102" s="242">
        <f t="shared" si="5"/>
        <v>0</v>
      </c>
    </row>
    <row r="103" spans="2:22" s="243" customFormat="1" ht="98.25" customHeight="1">
      <c r="B103" s="165">
        <v>81100000</v>
      </c>
      <c r="C103" s="191" t="s">
        <v>121</v>
      </c>
      <c r="D103" s="167">
        <v>43497</v>
      </c>
      <c r="E103" s="185" t="s">
        <v>45</v>
      </c>
      <c r="F103" s="169" t="s">
        <v>47</v>
      </c>
      <c r="G103" s="169" t="s">
        <v>54</v>
      </c>
      <c r="H103" s="185">
        <v>80000000</v>
      </c>
      <c r="I103" s="170">
        <f t="shared" si="3"/>
        <v>80000000</v>
      </c>
      <c r="J103" s="169" t="s">
        <v>55</v>
      </c>
      <c r="K103" s="169" t="str">
        <f t="shared" si="4"/>
        <v>No</v>
      </c>
      <c r="L103" s="171" t="s">
        <v>184</v>
      </c>
      <c r="M103" s="239"/>
      <c r="N103" s="240"/>
      <c r="O103" s="241"/>
      <c r="P103" s="239"/>
      <c r="Q103" s="239"/>
      <c r="R103" s="241"/>
      <c r="S103" s="239"/>
      <c r="T103" s="242"/>
      <c r="U103" s="242"/>
      <c r="V103" s="242">
        <f t="shared" si="5"/>
        <v>0</v>
      </c>
    </row>
    <row r="104" spans="2:22" s="243" customFormat="1" ht="99" customHeight="1">
      <c r="B104" s="165">
        <v>81100000</v>
      </c>
      <c r="C104" s="191" t="s">
        <v>122</v>
      </c>
      <c r="D104" s="167">
        <v>43497</v>
      </c>
      <c r="E104" s="185" t="s">
        <v>46</v>
      </c>
      <c r="F104" s="169" t="s">
        <v>47</v>
      </c>
      <c r="G104" s="169" t="s">
        <v>54</v>
      </c>
      <c r="H104" s="185">
        <v>140000000</v>
      </c>
      <c r="I104" s="170">
        <f t="shared" si="3"/>
        <v>140000000</v>
      </c>
      <c r="J104" s="169" t="s">
        <v>55</v>
      </c>
      <c r="K104" s="169" t="str">
        <f t="shared" si="4"/>
        <v>No</v>
      </c>
      <c r="L104" s="171" t="s">
        <v>184</v>
      </c>
      <c r="M104" s="239"/>
      <c r="N104" s="240"/>
      <c r="O104" s="241"/>
      <c r="P104" s="239"/>
      <c r="Q104" s="239"/>
      <c r="R104" s="241"/>
      <c r="S104" s="239"/>
      <c r="T104" s="242"/>
      <c r="U104" s="242"/>
      <c r="V104" s="242">
        <f t="shared" si="5"/>
        <v>0</v>
      </c>
    </row>
    <row r="105" spans="2:22" s="243" customFormat="1" ht="99" customHeight="1">
      <c r="B105" s="165">
        <v>77100000</v>
      </c>
      <c r="C105" s="191" t="s">
        <v>123</v>
      </c>
      <c r="D105" s="167">
        <v>43497</v>
      </c>
      <c r="E105" s="185" t="s">
        <v>46</v>
      </c>
      <c r="F105" s="169" t="s">
        <v>47</v>
      </c>
      <c r="G105" s="169" t="s">
        <v>54</v>
      </c>
      <c r="H105" s="185">
        <v>60000000</v>
      </c>
      <c r="I105" s="170">
        <f t="shared" si="3"/>
        <v>60000000</v>
      </c>
      <c r="J105" s="169" t="s">
        <v>55</v>
      </c>
      <c r="K105" s="169" t="str">
        <f t="shared" si="4"/>
        <v>No</v>
      </c>
      <c r="L105" s="171" t="s">
        <v>184</v>
      </c>
      <c r="M105" s="239"/>
      <c r="N105" s="240"/>
      <c r="O105" s="241"/>
      <c r="P105" s="239"/>
      <c r="Q105" s="239"/>
      <c r="R105" s="241"/>
      <c r="S105" s="239"/>
      <c r="T105" s="242"/>
      <c r="U105" s="242"/>
      <c r="V105" s="242">
        <f t="shared" si="5"/>
        <v>0</v>
      </c>
    </row>
    <row r="106" spans="2:22" s="243" customFormat="1" ht="108.75" customHeight="1">
      <c r="B106" s="165">
        <v>77100000</v>
      </c>
      <c r="C106" s="189" t="s">
        <v>124</v>
      </c>
      <c r="D106" s="167">
        <v>43497</v>
      </c>
      <c r="E106" s="185" t="s">
        <v>31</v>
      </c>
      <c r="F106" s="169" t="s">
        <v>47</v>
      </c>
      <c r="G106" s="169" t="s">
        <v>54</v>
      </c>
      <c r="H106" s="185">
        <v>20000000</v>
      </c>
      <c r="I106" s="170">
        <f t="shared" si="3"/>
        <v>20000000</v>
      </c>
      <c r="J106" s="169" t="s">
        <v>55</v>
      </c>
      <c r="K106" s="169" t="str">
        <f t="shared" si="4"/>
        <v>No</v>
      </c>
      <c r="L106" s="171" t="s">
        <v>184</v>
      </c>
      <c r="M106" s="248"/>
      <c r="N106" s="240"/>
      <c r="O106" s="241"/>
      <c r="P106" s="239"/>
      <c r="Q106" s="239"/>
      <c r="R106" s="241"/>
      <c r="S106" s="239"/>
      <c r="T106" s="242"/>
      <c r="U106" s="242"/>
      <c r="V106" s="242">
        <f t="shared" si="5"/>
        <v>0</v>
      </c>
    </row>
    <row r="107" spans="2:22" s="243" customFormat="1" ht="91.5" customHeight="1">
      <c r="B107" s="165">
        <v>70160000</v>
      </c>
      <c r="C107" s="166" t="s">
        <v>125</v>
      </c>
      <c r="D107" s="167">
        <v>43497</v>
      </c>
      <c r="E107" s="185" t="s">
        <v>44</v>
      </c>
      <c r="F107" s="169" t="s">
        <v>47</v>
      </c>
      <c r="G107" s="169" t="s">
        <v>54</v>
      </c>
      <c r="H107" s="185">
        <v>90000000</v>
      </c>
      <c r="I107" s="170">
        <f t="shared" si="3"/>
        <v>90000000</v>
      </c>
      <c r="J107" s="169" t="s">
        <v>55</v>
      </c>
      <c r="K107" s="169" t="str">
        <f t="shared" si="4"/>
        <v>No</v>
      </c>
      <c r="L107" s="171" t="s">
        <v>184</v>
      </c>
      <c r="M107" s="239"/>
      <c r="N107" s="240"/>
      <c r="O107" s="241"/>
      <c r="P107" s="239"/>
      <c r="Q107" s="239"/>
      <c r="R107" s="241"/>
      <c r="S107" s="239"/>
      <c r="T107" s="242"/>
      <c r="U107" s="242"/>
      <c r="V107" s="242">
        <f t="shared" si="5"/>
        <v>0</v>
      </c>
    </row>
    <row r="108" spans="2:22" s="243" customFormat="1" ht="90" customHeight="1">
      <c r="B108" s="165">
        <v>70160000</v>
      </c>
      <c r="C108" s="166" t="s">
        <v>126</v>
      </c>
      <c r="D108" s="167">
        <v>43497</v>
      </c>
      <c r="E108" s="185" t="s">
        <v>46</v>
      </c>
      <c r="F108" s="169" t="s">
        <v>47</v>
      </c>
      <c r="G108" s="169" t="s">
        <v>54</v>
      </c>
      <c r="H108" s="185">
        <v>90000000</v>
      </c>
      <c r="I108" s="170">
        <f t="shared" si="3"/>
        <v>90000000</v>
      </c>
      <c r="J108" s="169" t="s">
        <v>55</v>
      </c>
      <c r="K108" s="169" t="str">
        <f t="shared" si="4"/>
        <v>No</v>
      </c>
      <c r="L108" s="171" t="s">
        <v>184</v>
      </c>
      <c r="M108" s="239"/>
      <c r="N108" s="240"/>
      <c r="O108" s="241"/>
      <c r="P108" s="239"/>
      <c r="Q108" s="239"/>
      <c r="R108" s="241"/>
      <c r="S108" s="239"/>
      <c r="T108" s="242"/>
      <c r="U108" s="242"/>
      <c r="V108" s="242">
        <f t="shared" si="5"/>
        <v>0</v>
      </c>
    </row>
    <row r="109" spans="2:22" s="243" customFormat="1" ht="84" customHeight="1">
      <c r="B109" s="165">
        <v>77100000</v>
      </c>
      <c r="C109" s="166" t="s">
        <v>127</v>
      </c>
      <c r="D109" s="167">
        <v>43497</v>
      </c>
      <c r="E109" s="185" t="s">
        <v>31</v>
      </c>
      <c r="F109" s="169" t="s">
        <v>47</v>
      </c>
      <c r="G109" s="169" t="s">
        <v>54</v>
      </c>
      <c r="H109" s="185">
        <v>100000000</v>
      </c>
      <c r="I109" s="170">
        <f t="shared" si="3"/>
        <v>100000000</v>
      </c>
      <c r="J109" s="169" t="s">
        <v>55</v>
      </c>
      <c r="K109" s="169" t="str">
        <f t="shared" si="4"/>
        <v>No</v>
      </c>
      <c r="L109" s="171" t="s">
        <v>184</v>
      </c>
      <c r="M109" s="239"/>
      <c r="N109" s="240"/>
      <c r="O109" s="241"/>
      <c r="P109" s="239"/>
      <c r="Q109" s="239"/>
      <c r="R109" s="241"/>
      <c r="S109" s="239"/>
      <c r="T109" s="242"/>
      <c r="U109" s="242"/>
      <c r="V109" s="242">
        <f t="shared" si="5"/>
        <v>0</v>
      </c>
    </row>
    <row r="110" spans="2:22" s="243" customFormat="1" ht="91.5" customHeight="1">
      <c r="B110" s="165">
        <v>77100000</v>
      </c>
      <c r="C110" s="196" t="s">
        <v>128</v>
      </c>
      <c r="D110" s="167">
        <v>43497</v>
      </c>
      <c r="E110" s="185" t="s">
        <v>44</v>
      </c>
      <c r="F110" s="169" t="s">
        <v>47</v>
      </c>
      <c r="G110" s="169" t="s">
        <v>54</v>
      </c>
      <c r="H110" s="185">
        <v>100000000</v>
      </c>
      <c r="I110" s="170">
        <f t="shared" si="3"/>
        <v>100000000</v>
      </c>
      <c r="J110" s="169" t="s">
        <v>55</v>
      </c>
      <c r="K110" s="169" t="str">
        <f t="shared" si="4"/>
        <v>No</v>
      </c>
      <c r="L110" s="171" t="s">
        <v>184</v>
      </c>
      <c r="M110" s="239"/>
      <c r="N110" s="240"/>
      <c r="O110" s="241"/>
      <c r="P110" s="239"/>
      <c r="Q110" s="239"/>
      <c r="R110" s="241"/>
      <c r="S110" s="239"/>
      <c r="T110" s="242"/>
      <c r="U110" s="242"/>
      <c r="V110" s="242">
        <f t="shared" si="5"/>
        <v>0</v>
      </c>
    </row>
    <row r="111" spans="2:22" s="243" customFormat="1" ht="99.75" customHeight="1">
      <c r="B111" s="165">
        <v>70150000</v>
      </c>
      <c r="C111" s="196" t="s">
        <v>129</v>
      </c>
      <c r="D111" s="167">
        <v>43497</v>
      </c>
      <c r="E111" s="185" t="s">
        <v>46</v>
      </c>
      <c r="F111" s="169" t="s">
        <v>47</v>
      </c>
      <c r="G111" s="169" t="s">
        <v>54</v>
      </c>
      <c r="H111" s="185">
        <v>70000000</v>
      </c>
      <c r="I111" s="170">
        <f t="shared" si="3"/>
        <v>70000000</v>
      </c>
      <c r="J111" s="169" t="s">
        <v>55</v>
      </c>
      <c r="K111" s="169" t="str">
        <f t="shared" si="4"/>
        <v>No</v>
      </c>
      <c r="L111" s="171" t="s">
        <v>184</v>
      </c>
      <c r="M111" s="239"/>
      <c r="N111" s="240"/>
      <c r="O111" s="241"/>
      <c r="P111" s="239"/>
      <c r="Q111" s="239"/>
      <c r="R111" s="241"/>
      <c r="S111" s="239"/>
      <c r="T111" s="242"/>
      <c r="U111" s="242"/>
      <c r="V111" s="242">
        <f t="shared" si="5"/>
        <v>0</v>
      </c>
    </row>
    <row r="112" spans="2:22" s="243" customFormat="1" ht="110.25" customHeight="1">
      <c r="B112" s="165">
        <v>77100000</v>
      </c>
      <c r="C112" s="196" t="s">
        <v>130</v>
      </c>
      <c r="D112" s="167">
        <v>43497</v>
      </c>
      <c r="E112" s="185" t="s">
        <v>46</v>
      </c>
      <c r="F112" s="169" t="s">
        <v>47</v>
      </c>
      <c r="G112" s="169" t="s">
        <v>54</v>
      </c>
      <c r="H112" s="185">
        <v>130000000</v>
      </c>
      <c r="I112" s="170">
        <f t="shared" si="3"/>
        <v>130000000</v>
      </c>
      <c r="J112" s="169" t="s">
        <v>55</v>
      </c>
      <c r="K112" s="169" t="str">
        <f t="shared" si="4"/>
        <v>No</v>
      </c>
      <c r="L112" s="171" t="s">
        <v>184</v>
      </c>
      <c r="M112" s="239"/>
      <c r="N112" s="240"/>
      <c r="O112" s="241"/>
      <c r="P112" s="239"/>
      <c r="Q112" s="239"/>
      <c r="R112" s="241"/>
      <c r="S112" s="239"/>
      <c r="T112" s="242"/>
      <c r="U112" s="242"/>
      <c r="V112" s="242">
        <f t="shared" si="5"/>
        <v>0</v>
      </c>
    </row>
    <row r="113" spans="2:22" s="243" customFormat="1" ht="92.25" customHeight="1">
      <c r="B113" s="165">
        <v>70160000</v>
      </c>
      <c r="C113" s="196" t="s">
        <v>131</v>
      </c>
      <c r="D113" s="167">
        <v>43497</v>
      </c>
      <c r="E113" s="185" t="s">
        <v>33</v>
      </c>
      <c r="F113" s="169" t="s">
        <v>47</v>
      </c>
      <c r="G113" s="169" t="s">
        <v>54</v>
      </c>
      <c r="H113" s="185">
        <v>120000000</v>
      </c>
      <c r="I113" s="170">
        <f t="shared" si="3"/>
        <v>120000000</v>
      </c>
      <c r="J113" s="169" t="s">
        <v>55</v>
      </c>
      <c r="K113" s="169" t="str">
        <f t="shared" si="4"/>
        <v>No</v>
      </c>
      <c r="L113" s="171" t="s">
        <v>184</v>
      </c>
      <c r="M113" s="239"/>
      <c r="N113" s="240"/>
      <c r="O113" s="241"/>
      <c r="P113" s="239"/>
      <c r="Q113" s="239"/>
      <c r="R113" s="241"/>
      <c r="S113" s="239"/>
      <c r="T113" s="242"/>
      <c r="U113" s="242"/>
      <c r="V113" s="242">
        <f t="shared" si="5"/>
        <v>0</v>
      </c>
    </row>
    <row r="114" spans="2:22" s="243" customFormat="1" ht="95.25" customHeight="1">
      <c r="B114" s="165">
        <v>86100000</v>
      </c>
      <c r="C114" s="188" t="s">
        <v>132</v>
      </c>
      <c r="D114" s="167">
        <v>43497</v>
      </c>
      <c r="E114" s="185" t="s">
        <v>45</v>
      </c>
      <c r="F114" s="169" t="s">
        <v>47</v>
      </c>
      <c r="G114" s="169" t="s">
        <v>54</v>
      </c>
      <c r="H114" s="185">
        <v>100000000</v>
      </c>
      <c r="I114" s="170">
        <f t="shared" si="3"/>
        <v>100000000</v>
      </c>
      <c r="J114" s="169" t="s">
        <v>55</v>
      </c>
      <c r="K114" s="169" t="str">
        <f t="shared" si="4"/>
        <v>No</v>
      </c>
      <c r="L114" s="171" t="s">
        <v>184</v>
      </c>
      <c r="M114" s="239"/>
      <c r="N114" s="240"/>
      <c r="O114" s="241"/>
      <c r="P114" s="239"/>
      <c r="Q114" s="239"/>
      <c r="R114" s="241"/>
      <c r="S114" s="239"/>
      <c r="T114" s="242"/>
      <c r="U114" s="242"/>
      <c r="V114" s="242">
        <f t="shared" si="5"/>
        <v>0</v>
      </c>
    </row>
    <row r="115" spans="2:22" s="243" customFormat="1" ht="93.75" customHeight="1">
      <c r="B115" s="165">
        <v>70160000</v>
      </c>
      <c r="C115" s="188" t="s">
        <v>145</v>
      </c>
      <c r="D115" s="167">
        <v>43497</v>
      </c>
      <c r="E115" s="185" t="s">
        <v>46</v>
      </c>
      <c r="F115" s="169" t="s">
        <v>47</v>
      </c>
      <c r="G115" s="169" t="s">
        <v>54</v>
      </c>
      <c r="H115" s="185">
        <f>140000000-61000000</f>
        <v>79000000</v>
      </c>
      <c r="I115" s="170">
        <f t="shared" si="3"/>
        <v>79000000</v>
      </c>
      <c r="J115" s="169" t="s">
        <v>55</v>
      </c>
      <c r="K115" s="169" t="str">
        <f t="shared" si="4"/>
        <v>No</v>
      </c>
      <c r="L115" s="171" t="s">
        <v>184</v>
      </c>
      <c r="M115" s="239"/>
      <c r="N115" s="240"/>
      <c r="O115" s="241"/>
      <c r="P115" s="239"/>
      <c r="Q115" s="239"/>
      <c r="R115" s="241"/>
      <c r="S115" s="239"/>
      <c r="T115" s="242"/>
      <c r="U115" s="242"/>
      <c r="V115" s="242">
        <f t="shared" si="5"/>
        <v>0</v>
      </c>
    </row>
    <row r="116" spans="2:22" s="243" customFormat="1" ht="90.75" customHeight="1">
      <c r="B116" s="165">
        <v>41100000</v>
      </c>
      <c r="C116" s="166" t="s">
        <v>133</v>
      </c>
      <c r="D116" s="167">
        <v>43497</v>
      </c>
      <c r="E116" s="185" t="s">
        <v>45</v>
      </c>
      <c r="F116" s="169" t="s">
        <v>47</v>
      </c>
      <c r="G116" s="169" t="s">
        <v>54</v>
      </c>
      <c r="H116" s="185">
        <v>130000000</v>
      </c>
      <c r="I116" s="170">
        <f t="shared" si="3"/>
        <v>130000000</v>
      </c>
      <c r="J116" s="169" t="s">
        <v>55</v>
      </c>
      <c r="K116" s="169" t="str">
        <f t="shared" si="4"/>
        <v>No</v>
      </c>
      <c r="L116" s="171" t="s">
        <v>184</v>
      </c>
      <c r="M116" s="239"/>
      <c r="N116" s="240"/>
      <c r="O116" s="241"/>
      <c r="P116" s="239"/>
      <c r="Q116" s="239"/>
      <c r="R116" s="241"/>
      <c r="S116" s="239"/>
      <c r="T116" s="242"/>
      <c r="U116" s="242"/>
      <c r="V116" s="242">
        <f t="shared" si="5"/>
        <v>0</v>
      </c>
    </row>
    <row r="117" spans="2:22" s="243" customFormat="1" ht="93" customHeight="1">
      <c r="B117" s="165">
        <v>77100000</v>
      </c>
      <c r="C117" s="189" t="s">
        <v>134</v>
      </c>
      <c r="D117" s="167">
        <v>43497</v>
      </c>
      <c r="E117" s="185" t="s">
        <v>45</v>
      </c>
      <c r="F117" s="169" t="s">
        <v>47</v>
      </c>
      <c r="G117" s="169" t="s">
        <v>54</v>
      </c>
      <c r="H117" s="185">
        <v>20000000</v>
      </c>
      <c r="I117" s="170">
        <f t="shared" si="3"/>
        <v>20000000</v>
      </c>
      <c r="J117" s="169" t="s">
        <v>55</v>
      </c>
      <c r="K117" s="169" t="str">
        <f t="shared" si="4"/>
        <v>No</v>
      </c>
      <c r="L117" s="171" t="s">
        <v>184</v>
      </c>
      <c r="M117" s="239"/>
      <c r="N117" s="240"/>
      <c r="O117" s="241"/>
      <c r="P117" s="239"/>
      <c r="Q117" s="239"/>
      <c r="R117" s="241"/>
      <c r="S117" s="239"/>
      <c r="T117" s="242"/>
      <c r="U117" s="242"/>
      <c r="V117" s="242">
        <f t="shared" si="5"/>
        <v>0</v>
      </c>
    </row>
    <row r="118" spans="2:22" s="243" customFormat="1" ht="96.75" customHeight="1">
      <c r="B118" s="195">
        <v>77100000</v>
      </c>
      <c r="C118" s="189" t="s">
        <v>135</v>
      </c>
      <c r="D118" s="167">
        <v>43497</v>
      </c>
      <c r="E118" s="185" t="s">
        <v>45</v>
      </c>
      <c r="F118" s="169" t="s">
        <v>47</v>
      </c>
      <c r="G118" s="169" t="s">
        <v>54</v>
      </c>
      <c r="H118" s="185">
        <f>150000000+11000000</f>
        <v>161000000</v>
      </c>
      <c r="I118" s="170">
        <f t="shared" si="3"/>
        <v>161000000</v>
      </c>
      <c r="J118" s="169" t="s">
        <v>55</v>
      </c>
      <c r="K118" s="169" t="str">
        <f t="shared" si="4"/>
        <v>No</v>
      </c>
      <c r="L118" s="171" t="s">
        <v>184</v>
      </c>
      <c r="M118" s="239"/>
      <c r="N118" s="240"/>
      <c r="O118" s="241"/>
      <c r="P118" s="239"/>
      <c r="Q118" s="239"/>
      <c r="R118" s="241"/>
      <c r="S118" s="239"/>
      <c r="T118" s="242"/>
      <c r="U118" s="242"/>
      <c r="V118" s="242">
        <f t="shared" si="5"/>
        <v>0</v>
      </c>
    </row>
    <row r="119" spans="2:22" s="243" customFormat="1" ht="92.25" customHeight="1">
      <c r="B119" s="165">
        <v>80100000</v>
      </c>
      <c r="C119" s="166" t="s">
        <v>136</v>
      </c>
      <c r="D119" s="167">
        <v>43497</v>
      </c>
      <c r="E119" s="185" t="s">
        <v>31</v>
      </c>
      <c r="F119" s="169" t="s">
        <v>47</v>
      </c>
      <c r="G119" s="169" t="s">
        <v>54</v>
      </c>
      <c r="H119" s="185">
        <v>120000000</v>
      </c>
      <c r="I119" s="170">
        <f t="shared" si="3"/>
        <v>120000000</v>
      </c>
      <c r="J119" s="169" t="s">
        <v>55</v>
      </c>
      <c r="K119" s="169" t="str">
        <f t="shared" si="4"/>
        <v>No</v>
      </c>
      <c r="L119" s="171" t="s">
        <v>184</v>
      </c>
      <c r="M119" s="239"/>
      <c r="N119" s="240"/>
      <c r="O119" s="241"/>
      <c r="P119" s="239"/>
      <c r="Q119" s="239"/>
      <c r="R119" s="241"/>
      <c r="S119" s="239"/>
      <c r="T119" s="242"/>
      <c r="U119" s="242"/>
      <c r="V119" s="242">
        <f t="shared" si="5"/>
        <v>0</v>
      </c>
    </row>
    <row r="120" spans="2:22" s="243" customFormat="1" ht="103.5" customHeight="1">
      <c r="B120" s="165">
        <v>81100000</v>
      </c>
      <c r="C120" s="166" t="s">
        <v>137</v>
      </c>
      <c r="D120" s="167">
        <v>43497</v>
      </c>
      <c r="E120" s="185" t="s">
        <v>31</v>
      </c>
      <c r="F120" s="169" t="s">
        <v>47</v>
      </c>
      <c r="G120" s="169" t="s">
        <v>54</v>
      </c>
      <c r="H120" s="185">
        <v>40000000</v>
      </c>
      <c r="I120" s="170">
        <f t="shared" si="3"/>
        <v>40000000</v>
      </c>
      <c r="J120" s="169" t="s">
        <v>55</v>
      </c>
      <c r="K120" s="169" t="str">
        <f t="shared" si="4"/>
        <v>No</v>
      </c>
      <c r="L120" s="171" t="s">
        <v>184</v>
      </c>
      <c r="M120" s="239"/>
      <c r="N120" s="240"/>
      <c r="O120" s="241"/>
      <c r="P120" s="239"/>
      <c r="Q120" s="239"/>
      <c r="R120" s="241"/>
      <c r="S120" s="239"/>
      <c r="T120" s="242"/>
      <c r="U120" s="242"/>
      <c r="V120" s="242">
        <f t="shared" si="5"/>
        <v>0</v>
      </c>
    </row>
    <row r="121" spans="2:22" s="243" customFormat="1" ht="94.5" customHeight="1">
      <c r="B121" s="195">
        <v>77100000</v>
      </c>
      <c r="C121" s="166" t="s">
        <v>138</v>
      </c>
      <c r="D121" s="167">
        <v>43497</v>
      </c>
      <c r="E121" s="185" t="s">
        <v>36</v>
      </c>
      <c r="F121" s="169" t="s">
        <v>47</v>
      </c>
      <c r="G121" s="169" t="s">
        <v>54</v>
      </c>
      <c r="H121" s="185">
        <v>140000000</v>
      </c>
      <c r="I121" s="170">
        <f t="shared" si="3"/>
        <v>140000000</v>
      </c>
      <c r="J121" s="169" t="s">
        <v>55</v>
      </c>
      <c r="K121" s="169" t="str">
        <f t="shared" si="4"/>
        <v>No</v>
      </c>
      <c r="L121" s="171" t="s">
        <v>184</v>
      </c>
      <c r="M121" s="239"/>
      <c r="N121" s="240"/>
      <c r="O121" s="241"/>
      <c r="P121" s="239"/>
      <c r="Q121" s="239"/>
      <c r="R121" s="241"/>
      <c r="S121" s="239"/>
      <c r="T121" s="242"/>
      <c r="U121" s="242"/>
      <c r="V121" s="242">
        <f t="shared" si="5"/>
        <v>0</v>
      </c>
    </row>
    <row r="122" spans="2:22" s="243" customFormat="1" ht="95.25" customHeight="1">
      <c r="B122" s="195">
        <v>77100000</v>
      </c>
      <c r="C122" s="166" t="s">
        <v>139</v>
      </c>
      <c r="D122" s="167">
        <v>43497</v>
      </c>
      <c r="E122" s="185" t="s">
        <v>97</v>
      </c>
      <c r="F122" s="169" t="s">
        <v>47</v>
      </c>
      <c r="G122" s="169" t="s">
        <v>54</v>
      </c>
      <c r="H122" s="185">
        <v>100000000</v>
      </c>
      <c r="I122" s="170">
        <f t="shared" si="3"/>
        <v>100000000</v>
      </c>
      <c r="J122" s="169" t="s">
        <v>55</v>
      </c>
      <c r="K122" s="169" t="str">
        <f t="shared" si="4"/>
        <v>No</v>
      </c>
      <c r="L122" s="171" t="s">
        <v>184</v>
      </c>
      <c r="M122" s="239"/>
      <c r="N122" s="240"/>
      <c r="O122" s="241"/>
      <c r="P122" s="239"/>
      <c r="Q122" s="239"/>
      <c r="R122" s="241"/>
      <c r="S122" s="239"/>
      <c r="T122" s="242"/>
      <c r="U122" s="242"/>
      <c r="V122" s="242">
        <f t="shared" si="5"/>
        <v>0</v>
      </c>
    </row>
    <row r="123" spans="2:22" s="243" customFormat="1" ht="95.25" customHeight="1">
      <c r="B123" s="195">
        <v>77100000</v>
      </c>
      <c r="C123" s="166" t="s">
        <v>185</v>
      </c>
      <c r="D123" s="167">
        <v>43497</v>
      </c>
      <c r="E123" s="185" t="s">
        <v>34</v>
      </c>
      <c r="F123" s="169" t="s">
        <v>47</v>
      </c>
      <c r="G123" s="169" t="s">
        <v>54</v>
      </c>
      <c r="H123" s="185">
        <v>160000000</v>
      </c>
      <c r="I123" s="170">
        <f t="shared" si="3"/>
        <v>160000000</v>
      </c>
      <c r="J123" s="169" t="s">
        <v>55</v>
      </c>
      <c r="K123" s="169" t="str">
        <f t="shared" si="4"/>
        <v>No</v>
      </c>
      <c r="L123" s="171" t="s">
        <v>184</v>
      </c>
      <c r="M123" s="248"/>
      <c r="N123" s="240"/>
      <c r="O123" s="241"/>
      <c r="P123" s="239"/>
      <c r="Q123" s="239"/>
      <c r="R123" s="241"/>
      <c r="S123" s="239"/>
      <c r="T123" s="242"/>
      <c r="U123" s="242"/>
      <c r="V123" s="242">
        <f t="shared" si="5"/>
        <v>0</v>
      </c>
    </row>
    <row r="124" spans="2:22" s="243" customFormat="1" ht="69.75" customHeight="1">
      <c r="B124" s="195">
        <v>80000000</v>
      </c>
      <c r="C124" s="188" t="s">
        <v>141</v>
      </c>
      <c r="D124" s="167">
        <v>43119</v>
      </c>
      <c r="E124" s="171" t="s">
        <v>33</v>
      </c>
      <c r="F124" s="185" t="s">
        <v>47</v>
      </c>
      <c r="G124" s="169" t="s">
        <v>54</v>
      </c>
      <c r="H124" s="185">
        <v>160000000</v>
      </c>
      <c r="I124" s="170">
        <f>H124</f>
        <v>160000000</v>
      </c>
      <c r="J124" s="169" t="s">
        <v>55</v>
      </c>
      <c r="K124" s="169" t="str">
        <f>J124</f>
        <v>No</v>
      </c>
      <c r="L124" s="171" t="s">
        <v>299</v>
      </c>
      <c r="M124" s="239"/>
      <c r="N124" s="240"/>
      <c r="O124" s="241"/>
      <c r="P124" s="248"/>
      <c r="Q124" s="239"/>
      <c r="R124" s="241"/>
      <c r="S124" s="239"/>
      <c r="T124" s="242"/>
      <c r="U124" s="242"/>
      <c r="V124" s="242">
        <f t="shared" si="5"/>
        <v>0</v>
      </c>
    </row>
    <row r="125" spans="2:22" ht="64.5" customHeight="1">
      <c r="B125" s="145">
        <v>24000000</v>
      </c>
      <c r="C125" s="146" t="s">
        <v>142</v>
      </c>
      <c r="D125" s="231">
        <v>43270</v>
      </c>
      <c r="E125" s="147" t="s">
        <v>36</v>
      </c>
      <c r="F125" s="147" t="s">
        <v>140</v>
      </c>
      <c r="G125" s="148" t="s">
        <v>54</v>
      </c>
      <c r="H125" s="149">
        <v>300000000</v>
      </c>
      <c r="I125" s="150">
        <f>+H125</f>
        <v>300000000</v>
      </c>
      <c r="J125" s="148" t="s">
        <v>55</v>
      </c>
      <c r="K125" s="148" t="str">
        <f>J125</f>
        <v>No</v>
      </c>
      <c r="L125" s="147" t="s">
        <v>177</v>
      </c>
      <c r="M125" s="249"/>
      <c r="N125" s="245"/>
      <c r="O125" s="246"/>
      <c r="P125" s="244"/>
      <c r="Q125" s="244"/>
      <c r="R125" s="246"/>
      <c r="S125" s="244"/>
      <c r="T125" s="247"/>
      <c r="U125" s="247"/>
      <c r="V125" s="247">
        <f t="shared" si="5"/>
        <v>0</v>
      </c>
    </row>
    <row r="126" spans="2:22" s="238" customFormat="1" ht="63.75">
      <c r="B126" s="159">
        <v>72151600</v>
      </c>
      <c r="C126" s="180" t="s">
        <v>196</v>
      </c>
      <c r="D126" s="173">
        <v>43119</v>
      </c>
      <c r="E126" s="162" t="s">
        <v>45</v>
      </c>
      <c r="F126" s="162" t="s">
        <v>143</v>
      </c>
      <c r="G126" s="160" t="s">
        <v>54</v>
      </c>
      <c r="H126" s="164">
        <v>9000000</v>
      </c>
      <c r="I126" s="161">
        <f>H126</f>
        <v>9000000</v>
      </c>
      <c r="J126" s="160" t="s">
        <v>55</v>
      </c>
      <c r="K126" s="160" t="str">
        <f>J126</f>
        <v>No</v>
      </c>
      <c r="L126" s="162" t="s">
        <v>197</v>
      </c>
      <c r="M126" s="252">
        <v>90</v>
      </c>
      <c r="N126" s="254">
        <v>27000000</v>
      </c>
      <c r="O126" s="256">
        <v>43523</v>
      </c>
      <c r="P126" s="265" t="s">
        <v>391</v>
      </c>
      <c r="Q126" s="235"/>
      <c r="R126" s="236"/>
      <c r="S126" s="235"/>
      <c r="T126" s="237"/>
      <c r="U126" s="237"/>
      <c r="V126" s="237">
        <f t="shared" si="5"/>
        <v>0</v>
      </c>
    </row>
    <row r="127" spans="2:22" s="243" customFormat="1" ht="47.25" customHeight="1">
      <c r="B127" s="165" t="s">
        <v>198</v>
      </c>
      <c r="C127" s="188" t="s">
        <v>199</v>
      </c>
      <c r="D127" s="167">
        <v>43497</v>
      </c>
      <c r="E127" s="171" t="s">
        <v>46</v>
      </c>
      <c r="F127" s="171" t="s">
        <v>43</v>
      </c>
      <c r="G127" s="169" t="s">
        <v>54</v>
      </c>
      <c r="H127" s="185">
        <v>35000000</v>
      </c>
      <c r="I127" s="170">
        <f aca="true" t="shared" si="6" ref="I127:I198">H127</f>
        <v>35000000</v>
      </c>
      <c r="J127" s="169" t="s">
        <v>55</v>
      </c>
      <c r="K127" s="169" t="str">
        <f aca="true" t="shared" si="7" ref="K127:K198">J127</f>
        <v>No</v>
      </c>
      <c r="L127" s="171" t="s">
        <v>197</v>
      </c>
      <c r="M127" s="239"/>
      <c r="N127" s="240"/>
      <c r="O127" s="241"/>
      <c r="P127" s="239"/>
      <c r="Q127" s="239"/>
      <c r="R127" s="241"/>
      <c r="S127" s="239"/>
      <c r="T127" s="242"/>
      <c r="U127" s="242"/>
      <c r="V127" s="242">
        <f t="shared" si="5"/>
        <v>0</v>
      </c>
    </row>
    <row r="128" spans="2:22" s="243" customFormat="1" ht="47.25" customHeight="1">
      <c r="B128" s="192">
        <v>43230000</v>
      </c>
      <c r="C128" s="184" t="s">
        <v>200</v>
      </c>
      <c r="D128" s="167">
        <v>43367</v>
      </c>
      <c r="E128" s="171" t="s">
        <v>34</v>
      </c>
      <c r="F128" s="171" t="s">
        <v>143</v>
      </c>
      <c r="G128" s="169" t="s">
        <v>54</v>
      </c>
      <c r="H128" s="185">
        <v>50000000</v>
      </c>
      <c r="I128" s="170">
        <f t="shared" si="6"/>
        <v>50000000</v>
      </c>
      <c r="J128" s="169" t="s">
        <v>55</v>
      </c>
      <c r="K128" s="169" t="str">
        <f t="shared" si="7"/>
        <v>No</v>
      </c>
      <c r="L128" s="171" t="s">
        <v>177</v>
      </c>
      <c r="M128" s="239"/>
      <c r="N128" s="240"/>
      <c r="O128" s="241"/>
      <c r="P128" s="239"/>
      <c r="Q128" s="239"/>
      <c r="R128" s="241"/>
      <c r="S128" s="239"/>
      <c r="T128" s="242"/>
      <c r="U128" s="242"/>
      <c r="V128" s="242">
        <f t="shared" si="5"/>
        <v>0</v>
      </c>
    </row>
    <row r="129" spans="2:22" ht="47.25" customHeight="1">
      <c r="B129" s="144">
        <v>121419</v>
      </c>
      <c r="C129" s="113" t="s">
        <v>201</v>
      </c>
      <c r="D129" s="230">
        <v>43497</v>
      </c>
      <c r="E129" s="129"/>
      <c r="F129" s="129" t="s">
        <v>202</v>
      </c>
      <c r="G129" s="116" t="s">
        <v>54</v>
      </c>
      <c r="H129" s="117">
        <v>20000000</v>
      </c>
      <c r="I129" s="118">
        <f t="shared" si="6"/>
        <v>20000000</v>
      </c>
      <c r="J129" s="116" t="s">
        <v>55</v>
      </c>
      <c r="K129" s="116" t="str">
        <f t="shared" si="7"/>
        <v>No</v>
      </c>
      <c r="L129" s="129" t="s">
        <v>177</v>
      </c>
      <c r="M129" s="244"/>
      <c r="N129" s="245"/>
      <c r="O129" s="246"/>
      <c r="P129" s="244"/>
      <c r="Q129" s="244"/>
      <c r="R129" s="246"/>
      <c r="S129" s="244"/>
      <c r="T129" s="247"/>
      <c r="U129" s="247"/>
      <c r="V129" s="247">
        <f t="shared" si="5"/>
        <v>0</v>
      </c>
    </row>
    <row r="130" spans="2:22" s="243" customFormat="1" ht="47.25" customHeight="1">
      <c r="B130" s="192">
        <v>76122003</v>
      </c>
      <c r="C130" s="184" t="s">
        <v>203</v>
      </c>
      <c r="D130" s="167">
        <v>43497</v>
      </c>
      <c r="E130" s="171"/>
      <c r="F130" s="171" t="s">
        <v>204</v>
      </c>
      <c r="G130" s="169" t="s">
        <v>54</v>
      </c>
      <c r="H130" s="185">
        <v>3000000</v>
      </c>
      <c r="I130" s="170">
        <f t="shared" si="6"/>
        <v>3000000</v>
      </c>
      <c r="J130" s="169" t="s">
        <v>55</v>
      </c>
      <c r="K130" s="169" t="str">
        <f t="shared" si="7"/>
        <v>No</v>
      </c>
      <c r="L130" s="171" t="s">
        <v>177</v>
      </c>
      <c r="M130" s="239"/>
      <c r="N130" s="240"/>
      <c r="O130" s="241"/>
      <c r="P130" s="239"/>
      <c r="Q130" s="239"/>
      <c r="R130" s="241"/>
      <c r="S130" s="239"/>
      <c r="T130" s="242"/>
      <c r="U130" s="242"/>
      <c r="V130" s="242">
        <f t="shared" si="5"/>
        <v>0</v>
      </c>
    </row>
    <row r="131" spans="2:22" s="243" customFormat="1" ht="47.25" customHeight="1">
      <c r="B131" s="192">
        <v>82121508</v>
      </c>
      <c r="C131" s="184" t="s">
        <v>205</v>
      </c>
      <c r="D131" s="167">
        <v>43497</v>
      </c>
      <c r="E131" s="171"/>
      <c r="F131" s="171" t="s">
        <v>204</v>
      </c>
      <c r="G131" s="169" t="s">
        <v>54</v>
      </c>
      <c r="H131" s="185">
        <v>1000000</v>
      </c>
      <c r="I131" s="170">
        <f t="shared" si="6"/>
        <v>1000000</v>
      </c>
      <c r="J131" s="169" t="s">
        <v>55</v>
      </c>
      <c r="K131" s="169" t="str">
        <f t="shared" si="7"/>
        <v>No</v>
      </c>
      <c r="L131" s="171" t="s">
        <v>177</v>
      </c>
      <c r="M131" s="239"/>
      <c r="N131" s="240"/>
      <c r="O131" s="241"/>
      <c r="P131" s="239"/>
      <c r="Q131" s="239"/>
      <c r="R131" s="241"/>
      <c r="S131" s="239"/>
      <c r="T131" s="242"/>
      <c r="U131" s="242"/>
      <c r="V131" s="242">
        <f t="shared" si="5"/>
        <v>0</v>
      </c>
    </row>
    <row r="132" spans="2:22" s="243" customFormat="1" ht="47.25" customHeight="1">
      <c r="B132" s="192">
        <v>82000000</v>
      </c>
      <c r="C132" s="184" t="s">
        <v>206</v>
      </c>
      <c r="D132" s="167">
        <v>43497</v>
      </c>
      <c r="E132" s="171"/>
      <c r="F132" s="171" t="s">
        <v>47</v>
      </c>
      <c r="G132" s="169" t="s">
        <v>54</v>
      </c>
      <c r="H132" s="185">
        <v>23000000</v>
      </c>
      <c r="I132" s="170">
        <f t="shared" si="6"/>
        <v>23000000</v>
      </c>
      <c r="J132" s="169" t="s">
        <v>55</v>
      </c>
      <c r="K132" s="169" t="str">
        <f t="shared" si="7"/>
        <v>No</v>
      </c>
      <c r="L132" s="171" t="s">
        <v>177</v>
      </c>
      <c r="M132" s="239"/>
      <c r="N132" s="240"/>
      <c r="O132" s="241"/>
      <c r="P132" s="239"/>
      <c r="Q132" s="239"/>
      <c r="R132" s="241"/>
      <c r="S132" s="239"/>
      <c r="T132" s="242"/>
      <c r="U132" s="242"/>
      <c r="V132" s="242">
        <f t="shared" si="5"/>
        <v>0</v>
      </c>
    </row>
    <row r="133" spans="2:22" s="243" customFormat="1" ht="47.25" customHeight="1">
      <c r="B133" s="192">
        <v>82000000</v>
      </c>
      <c r="C133" s="184" t="s">
        <v>207</v>
      </c>
      <c r="D133" s="167">
        <v>43497</v>
      </c>
      <c r="E133" s="171"/>
      <c r="F133" s="171" t="s">
        <v>47</v>
      </c>
      <c r="G133" s="169" t="s">
        <v>54</v>
      </c>
      <c r="H133" s="185">
        <v>3000000</v>
      </c>
      <c r="I133" s="170">
        <f t="shared" si="6"/>
        <v>3000000</v>
      </c>
      <c r="J133" s="169" t="s">
        <v>55</v>
      </c>
      <c r="K133" s="169" t="str">
        <f t="shared" si="7"/>
        <v>No</v>
      </c>
      <c r="L133" s="171" t="s">
        <v>177</v>
      </c>
      <c r="M133" s="239"/>
      <c r="N133" s="240"/>
      <c r="O133" s="241"/>
      <c r="P133" s="239"/>
      <c r="Q133" s="239"/>
      <c r="R133" s="241"/>
      <c r="S133" s="239"/>
      <c r="T133" s="242"/>
      <c r="U133" s="242"/>
      <c r="V133" s="242">
        <f t="shared" si="5"/>
        <v>0</v>
      </c>
    </row>
    <row r="134" spans="2:22" s="243" customFormat="1" ht="47.25" customHeight="1">
      <c r="B134" s="192">
        <v>41114301</v>
      </c>
      <c r="C134" s="184" t="s">
        <v>208</v>
      </c>
      <c r="D134" s="167">
        <v>43497</v>
      </c>
      <c r="E134" s="171"/>
      <c r="F134" s="171" t="s">
        <v>202</v>
      </c>
      <c r="G134" s="169" t="s">
        <v>54</v>
      </c>
      <c r="H134" s="185">
        <v>258500000</v>
      </c>
      <c r="I134" s="170">
        <f t="shared" si="6"/>
        <v>258500000</v>
      </c>
      <c r="J134" s="169" t="s">
        <v>55</v>
      </c>
      <c r="K134" s="169" t="str">
        <f t="shared" si="7"/>
        <v>No</v>
      </c>
      <c r="L134" s="171" t="s">
        <v>197</v>
      </c>
      <c r="M134" s="239"/>
      <c r="N134" s="240"/>
      <c r="O134" s="241"/>
      <c r="P134" s="239"/>
      <c r="Q134" s="239"/>
      <c r="R134" s="241"/>
      <c r="S134" s="239"/>
      <c r="T134" s="242"/>
      <c r="U134" s="242"/>
      <c r="V134" s="242">
        <f t="shared" si="5"/>
        <v>0</v>
      </c>
    </row>
    <row r="135" spans="2:22" s="243" customFormat="1" ht="47.25" customHeight="1">
      <c r="B135" s="192">
        <v>43231512</v>
      </c>
      <c r="C135" s="184" t="s">
        <v>209</v>
      </c>
      <c r="D135" s="167">
        <v>43497</v>
      </c>
      <c r="E135" s="171"/>
      <c r="F135" s="171" t="s">
        <v>187</v>
      </c>
      <c r="G135" s="169" t="s">
        <v>54</v>
      </c>
      <c r="H135" s="185">
        <v>228000000</v>
      </c>
      <c r="I135" s="170">
        <f t="shared" si="6"/>
        <v>228000000</v>
      </c>
      <c r="J135" s="169" t="s">
        <v>55</v>
      </c>
      <c r="K135" s="169" t="str">
        <f t="shared" si="7"/>
        <v>No</v>
      </c>
      <c r="L135" s="171" t="s">
        <v>179</v>
      </c>
      <c r="M135" s="239" t="s">
        <v>210</v>
      </c>
      <c r="N135" s="240"/>
      <c r="O135" s="241"/>
      <c r="P135" s="239"/>
      <c r="Q135" s="239"/>
      <c r="R135" s="241"/>
      <c r="S135" s="239"/>
      <c r="T135" s="242"/>
      <c r="U135" s="242"/>
      <c r="V135" s="242">
        <f t="shared" si="5"/>
        <v>0</v>
      </c>
    </row>
    <row r="136" spans="2:22" s="243" customFormat="1" ht="47.25" customHeight="1">
      <c r="B136" s="192">
        <v>43231512</v>
      </c>
      <c r="C136" s="184" t="s">
        <v>211</v>
      </c>
      <c r="D136" s="167">
        <v>43497</v>
      </c>
      <c r="E136" s="171"/>
      <c r="F136" s="171"/>
      <c r="G136" s="169" t="s">
        <v>54</v>
      </c>
      <c r="H136" s="185">
        <v>22000000</v>
      </c>
      <c r="I136" s="170">
        <f>H136</f>
        <v>22000000</v>
      </c>
      <c r="J136" s="169" t="s">
        <v>55</v>
      </c>
      <c r="K136" s="169" t="str">
        <f>J136</f>
        <v>No</v>
      </c>
      <c r="L136" s="171" t="s">
        <v>179</v>
      </c>
      <c r="M136" s="239"/>
      <c r="N136" s="240"/>
      <c r="O136" s="241"/>
      <c r="P136" s="239"/>
      <c r="Q136" s="239"/>
      <c r="R136" s="241"/>
      <c r="S136" s="239"/>
      <c r="T136" s="242"/>
      <c r="U136" s="242"/>
      <c r="V136" s="242">
        <f t="shared" si="5"/>
        <v>0</v>
      </c>
    </row>
    <row r="137" spans="2:22" s="243" customFormat="1" ht="47.25" customHeight="1">
      <c r="B137" s="192">
        <v>41114301</v>
      </c>
      <c r="C137" s="184" t="s">
        <v>212</v>
      </c>
      <c r="D137" s="167">
        <v>43497</v>
      </c>
      <c r="E137" s="171"/>
      <c r="F137" s="171" t="s">
        <v>202</v>
      </c>
      <c r="G137" s="169" t="s">
        <v>54</v>
      </c>
      <c r="H137" s="185">
        <v>26000000</v>
      </c>
      <c r="I137" s="170">
        <f>H137</f>
        <v>26000000</v>
      </c>
      <c r="J137" s="169" t="s">
        <v>55</v>
      </c>
      <c r="K137" s="169" t="str">
        <f>J137</f>
        <v>No</v>
      </c>
      <c r="L137" s="171" t="s">
        <v>213</v>
      </c>
      <c r="M137" s="239"/>
      <c r="N137" s="240"/>
      <c r="O137" s="241"/>
      <c r="P137" s="239"/>
      <c r="Q137" s="239"/>
      <c r="R137" s="241"/>
      <c r="S137" s="239"/>
      <c r="T137" s="242"/>
      <c r="U137" s="242"/>
      <c r="V137" s="242">
        <f t="shared" si="5"/>
        <v>0</v>
      </c>
    </row>
    <row r="138" spans="2:22" s="243" customFormat="1" ht="47.25" customHeight="1">
      <c r="B138" s="193">
        <v>43210000</v>
      </c>
      <c r="C138" s="188" t="s">
        <v>214</v>
      </c>
      <c r="D138" s="167">
        <v>43339</v>
      </c>
      <c r="E138" s="171" t="s">
        <v>33</v>
      </c>
      <c r="F138" s="171" t="s">
        <v>43</v>
      </c>
      <c r="G138" s="169" t="s">
        <v>54</v>
      </c>
      <c r="H138" s="185">
        <v>114000000</v>
      </c>
      <c r="I138" s="170">
        <f>H138</f>
        <v>114000000</v>
      </c>
      <c r="J138" s="169" t="s">
        <v>55</v>
      </c>
      <c r="K138" s="169" t="str">
        <f t="shared" si="7"/>
        <v>No</v>
      </c>
      <c r="L138" s="171" t="s">
        <v>179</v>
      </c>
      <c r="M138" s="239"/>
      <c r="N138" s="240"/>
      <c r="O138" s="241"/>
      <c r="P138" s="239"/>
      <c r="Q138" s="239"/>
      <c r="R138" s="241"/>
      <c r="S138" s="239"/>
      <c r="T138" s="242"/>
      <c r="U138" s="242"/>
      <c r="V138" s="242">
        <f t="shared" si="5"/>
        <v>0</v>
      </c>
    </row>
    <row r="139" spans="2:22" s="243" customFormat="1" ht="47.25" customHeight="1">
      <c r="B139" s="165">
        <v>80000000</v>
      </c>
      <c r="C139" s="184" t="s">
        <v>215</v>
      </c>
      <c r="D139" s="167">
        <v>43276</v>
      </c>
      <c r="E139" s="171" t="s">
        <v>34</v>
      </c>
      <c r="F139" s="171" t="s">
        <v>43</v>
      </c>
      <c r="G139" s="169" t="s">
        <v>54</v>
      </c>
      <c r="H139" s="185">
        <v>130000000</v>
      </c>
      <c r="I139" s="170">
        <f t="shared" si="6"/>
        <v>130000000</v>
      </c>
      <c r="J139" s="169" t="s">
        <v>55</v>
      </c>
      <c r="K139" s="169" t="str">
        <f t="shared" si="7"/>
        <v>No</v>
      </c>
      <c r="L139" s="171" t="s">
        <v>216</v>
      </c>
      <c r="M139" s="239"/>
      <c r="N139" s="240"/>
      <c r="O139" s="241"/>
      <c r="P139" s="239"/>
      <c r="Q139" s="239"/>
      <c r="R139" s="241"/>
      <c r="S139" s="239"/>
      <c r="T139" s="242"/>
      <c r="U139" s="242"/>
      <c r="V139" s="242">
        <f t="shared" si="5"/>
        <v>0</v>
      </c>
    </row>
    <row r="140" spans="2:22" s="243" customFormat="1" ht="47.25" customHeight="1">
      <c r="B140" s="165">
        <v>70170000</v>
      </c>
      <c r="C140" s="184" t="s">
        <v>217</v>
      </c>
      <c r="D140" s="167">
        <v>43277</v>
      </c>
      <c r="E140" s="171" t="s">
        <v>34</v>
      </c>
      <c r="F140" s="171" t="s">
        <v>43</v>
      </c>
      <c r="G140" s="169" t="s">
        <v>54</v>
      </c>
      <c r="H140" s="185">
        <v>75000000</v>
      </c>
      <c r="I140" s="170">
        <f t="shared" si="6"/>
        <v>75000000</v>
      </c>
      <c r="J140" s="169" t="s">
        <v>55</v>
      </c>
      <c r="K140" s="169" t="str">
        <f t="shared" si="7"/>
        <v>No</v>
      </c>
      <c r="L140" s="171" t="s">
        <v>179</v>
      </c>
      <c r="M140" s="239"/>
      <c r="N140" s="240"/>
      <c r="O140" s="241"/>
      <c r="P140" s="239"/>
      <c r="Q140" s="239"/>
      <c r="R140" s="241"/>
      <c r="S140" s="239"/>
      <c r="T140" s="242"/>
      <c r="U140" s="242"/>
      <c r="V140" s="242">
        <f t="shared" si="5"/>
        <v>0</v>
      </c>
    </row>
    <row r="141" spans="2:22" s="243" customFormat="1" ht="47.25" customHeight="1">
      <c r="B141" s="165">
        <v>82000000</v>
      </c>
      <c r="C141" s="184" t="s">
        <v>218</v>
      </c>
      <c r="D141" s="167">
        <v>43279</v>
      </c>
      <c r="E141" s="171" t="s">
        <v>36</v>
      </c>
      <c r="F141" s="171" t="s">
        <v>140</v>
      </c>
      <c r="G141" s="169" t="s">
        <v>54</v>
      </c>
      <c r="H141" s="185">
        <v>40000000</v>
      </c>
      <c r="I141" s="170">
        <f t="shared" si="6"/>
        <v>40000000</v>
      </c>
      <c r="J141" s="169" t="s">
        <v>55</v>
      </c>
      <c r="K141" s="169" t="str">
        <f t="shared" si="7"/>
        <v>No</v>
      </c>
      <c r="L141" s="171" t="s">
        <v>216</v>
      </c>
      <c r="M141" s="239"/>
      <c r="N141" s="240"/>
      <c r="O141" s="241"/>
      <c r="P141" s="239"/>
      <c r="Q141" s="239"/>
      <c r="R141" s="241"/>
      <c r="S141" s="239"/>
      <c r="T141" s="242"/>
      <c r="U141" s="242"/>
      <c r="V141" s="242">
        <f t="shared" si="5"/>
        <v>0</v>
      </c>
    </row>
    <row r="142" spans="2:22" s="243" customFormat="1" ht="47.25" customHeight="1">
      <c r="B142" s="193">
        <v>56100000</v>
      </c>
      <c r="C142" s="184" t="s">
        <v>219</v>
      </c>
      <c r="D142" s="167">
        <v>43346</v>
      </c>
      <c r="E142" s="171" t="s">
        <v>34</v>
      </c>
      <c r="F142" s="185" t="s">
        <v>187</v>
      </c>
      <c r="G142" s="169" t="s">
        <v>54</v>
      </c>
      <c r="H142" s="185">
        <v>150000000</v>
      </c>
      <c r="I142" s="170">
        <f t="shared" si="6"/>
        <v>150000000</v>
      </c>
      <c r="J142" s="169" t="s">
        <v>55</v>
      </c>
      <c r="K142" s="169" t="str">
        <f t="shared" si="7"/>
        <v>No</v>
      </c>
      <c r="L142" s="185" t="s">
        <v>197</v>
      </c>
      <c r="M142" s="239"/>
      <c r="N142" s="240"/>
      <c r="O142" s="241"/>
      <c r="P142" s="239"/>
      <c r="Q142" s="239"/>
      <c r="R142" s="241"/>
      <c r="S142" s="239"/>
      <c r="T142" s="242"/>
      <c r="U142" s="242"/>
      <c r="V142" s="242">
        <f t="shared" si="5"/>
        <v>0</v>
      </c>
    </row>
    <row r="143" spans="2:22" s="243" customFormat="1" ht="47.25" customHeight="1">
      <c r="B143" s="193">
        <v>52141500</v>
      </c>
      <c r="C143" s="189" t="s">
        <v>220</v>
      </c>
      <c r="D143" s="167">
        <v>43497</v>
      </c>
      <c r="E143" s="171" t="s">
        <v>37</v>
      </c>
      <c r="F143" s="185" t="s">
        <v>143</v>
      </c>
      <c r="G143" s="169" t="s">
        <v>54</v>
      </c>
      <c r="H143" s="185">
        <v>12000000</v>
      </c>
      <c r="I143" s="170">
        <f t="shared" si="6"/>
        <v>12000000</v>
      </c>
      <c r="J143" s="169" t="s">
        <v>55</v>
      </c>
      <c r="K143" s="169" t="str">
        <f t="shared" si="7"/>
        <v>No</v>
      </c>
      <c r="L143" s="185" t="s">
        <v>197</v>
      </c>
      <c r="M143" s="239"/>
      <c r="N143" s="240"/>
      <c r="O143" s="241"/>
      <c r="P143" s="239"/>
      <c r="Q143" s="239"/>
      <c r="R143" s="241"/>
      <c r="S143" s="239"/>
      <c r="T143" s="242"/>
      <c r="U143" s="242"/>
      <c r="V143" s="242">
        <f t="shared" si="5"/>
        <v>0</v>
      </c>
    </row>
    <row r="144" spans="2:22" s="238" customFormat="1" ht="47.25" customHeight="1">
      <c r="B144" s="176">
        <v>92120000</v>
      </c>
      <c r="C144" s="177" t="s">
        <v>221</v>
      </c>
      <c r="D144" s="173">
        <v>43115</v>
      </c>
      <c r="E144" s="162" t="s">
        <v>45</v>
      </c>
      <c r="F144" s="164" t="s">
        <v>47</v>
      </c>
      <c r="G144" s="160" t="s">
        <v>54</v>
      </c>
      <c r="H144" s="164">
        <v>152000000</v>
      </c>
      <c r="I144" s="161">
        <f t="shared" si="6"/>
        <v>152000000</v>
      </c>
      <c r="J144" s="160" t="s">
        <v>55</v>
      </c>
      <c r="K144" s="160" t="str">
        <f t="shared" si="7"/>
        <v>No</v>
      </c>
      <c r="L144" s="164" t="s">
        <v>197</v>
      </c>
      <c r="M144" s="235" t="s">
        <v>400</v>
      </c>
      <c r="N144" s="250">
        <v>178551608</v>
      </c>
      <c r="O144" s="236">
        <v>43475</v>
      </c>
      <c r="P144" s="235" t="s">
        <v>388</v>
      </c>
      <c r="Q144" s="235">
        <v>3</v>
      </c>
      <c r="R144" s="236">
        <v>43475</v>
      </c>
      <c r="S144" s="235"/>
      <c r="T144" s="237">
        <v>27373948</v>
      </c>
      <c r="U144" s="237">
        <v>0</v>
      </c>
      <c r="V144" s="237">
        <f t="shared" si="5"/>
        <v>27373948</v>
      </c>
    </row>
    <row r="145" spans="2:22" s="243" customFormat="1" ht="47.25" customHeight="1">
      <c r="B145" s="165">
        <v>56100000</v>
      </c>
      <c r="C145" s="188" t="s">
        <v>222</v>
      </c>
      <c r="D145" s="167">
        <v>43341</v>
      </c>
      <c r="E145" s="171" t="s">
        <v>46</v>
      </c>
      <c r="F145" s="185" t="s">
        <v>43</v>
      </c>
      <c r="G145" s="169" t="s">
        <v>54</v>
      </c>
      <c r="H145" s="185">
        <v>120000000</v>
      </c>
      <c r="I145" s="170">
        <f t="shared" si="6"/>
        <v>120000000</v>
      </c>
      <c r="J145" s="169" t="s">
        <v>55</v>
      </c>
      <c r="K145" s="169" t="str">
        <f t="shared" si="7"/>
        <v>No</v>
      </c>
      <c r="L145" s="185" t="s">
        <v>197</v>
      </c>
      <c r="M145" s="239"/>
      <c r="N145" s="240"/>
      <c r="O145" s="241"/>
      <c r="P145" s="239"/>
      <c r="Q145" s="239"/>
      <c r="R145" s="241"/>
      <c r="S145" s="239"/>
      <c r="T145" s="242"/>
      <c r="U145" s="242"/>
      <c r="V145" s="242">
        <f aca="true" t="shared" si="8" ref="V145:V208">+T145+U145</f>
        <v>0</v>
      </c>
    </row>
    <row r="146" spans="2:22" s="243" customFormat="1" ht="47.25" customHeight="1">
      <c r="B146" s="193">
        <v>72100000</v>
      </c>
      <c r="C146" s="188" t="s">
        <v>223</v>
      </c>
      <c r="D146" s="167">
        <v>43356</v>
      </c>
      <c r="E146" s="171" t="s">
        <v>34</v>
      </c>
      <c r="F146" s="185" t="s">
        <v>143</v>
      </c>
      <c r="G146" s="169" t="s">
        <v>54</v>
      </c>
      <c r="H146" s="185">
        <v>5000000</v>
      </c>
      <c r="I146" s="170">
        <f t="shared" si="6"/>
        <v>5000000</v>
      </c>
      <c r="J146" s="169" t="s">
        <v>55</v>
      </c>
      <c r="K146" s="169" t="str">
        <f t="shared" si="7"/>
        <v>No</v>
      </c>
      <c r="L146" s="185" t="s">
        <v>197</v>
      </c>
      <c r="M146" s="239"/>
      <c r="N146" s="240"/>
      <c r="O146" s="241"/>
      <c r="P146" s="239"/>
      <c r="Q146" s="239"/>
      <c r="R146" s="241"/>
      <c r="S146" s="239"/>
      <c r="T146" s="242"/>
      <c r="U146" s="242"/>
      <c r="V146" s="242">
        <f t="shared" si="8"/>
        <v>0</v>
      </c>
    </row>
    <row r="147" spans="2:22" s="243" customFormat="1" ht="47.25" customHeight="1">
      <c r="B147" s="193">
        <v>72154100</v>
      </c>
      <c r="C147" s="194" t="s">
        <v>224</v>
      </c>
      <c r="D147" s="167">
        <v>43497</v>
      </c>
      <c r="E147" s="185" t="s">
        <v>46</v>
      </c>
      <c r="F147" s="185" t="s">
        <v>144</v>
      </c>
      <c r="G147" s="169" t="s">
        <v>54</v>
      </c>
      <c r="H147" s="185">
        <v>120000000</v>
      </c>
      <c r="I147" s="170">
        <f t="shared" si="6"/>
        <v>120000000</v>
      </c>
      <c r="J147" s="169" t="s">
        <v>55</v>
      </c>
      <c r="K147" s="169" t="str">
        <f t="shared" si="7"/>
        <v>No</v>
      </c>
      <c r="L147" s="185" t="s">
        <v>197</v>
      </c>
      <c r="M147" s="239"/>
      <c r="N147" s="240"/>
      <c r="O147" s="241"/>
      <c r="P147" s="239"/>
      <c r="Q147" s="239"/>
      <c r="R147" s="241"/>
      <c r="S147" s="239"/>
      <c r="T147" s="242"/>
      <c r="U147" s="242"/>
      <c r="V147" s="242">
        <f t="shared" si="8"/>
        <v>0</v>
      </c>
    </row>
    <row r="148" spans="2:22" s="243" customFormat="1" ht="47.25" customHeight="1">
      <c r="B148" s="165">
        <v>80000000</v>
      </c>
      <c r="C148" s="188" t="s">
        <v>225</v>
      </c>
      <c r="D148" s="167">
        <v>43125</v>
      </c>
      <c r="E148" s="185" t="s">
        <v>45</v>
      </c>
      <c r="F148" s="185" t="s">
        <v>143</v>
      </c>
      <c r="G148" s="169" t="s">
        <v>54</v>
      </c>
      <c r="H148" s="185">
        <v>5000000</v>
      </c>
      <c r="I148" s="170">
        <f t="shared" si="6"/>
        <v>5000000</v>
      </c>
      <c r="J148" s="169" t="s">
        <v>55</v>
      </c>
      <c r="K148" s="169" t="str">
        <f t="shared" si="7"/>
        <v>No</v>
      </c>
      <c r="L148" s="185" t="s">
        <v>197</v>
      </c>
      <c r="M148" s="239"/>
      <c r="N148" s="240"/>
      <c r="O148" s="241"/>
      <c r="P148" s="239"/>
      <c r="Q148" s="239"/>
      <c r="R148" s="241"/>
      <c r="S148" s="239"/>
      <c r="T148" s="242"/>
      <c r="U148" s="242"/>
      <c r="V148" s="242">
        <f t="shared" si="8"/>
        <v>0</v>
      </c>
    </row>
    <row r="149" spans="2:22" s="243" customFormat="1" ht="47.25" customHeight="1">
      <c r="B149" s="165">
        <v>78181507</v>
      </c>
      <c r="C149" s="188" t="s">
        <v>226</v>
      </c>
      <c r="D149" s="167">
        <v>43126</v>
      </c>
      <c r="E149" s="171" t="s">
        <v>38</v>
      </c>
      <c r="F149" s="185" t="s">
        <v>143</v>
      </c>
      <c r="G149" s="169" t="s">
        <v>54</v>
      </c>
      <c r="H149" s="185">
        <v>5000000</v>
      </c>
      <c r="I149" s="170">
        <f t="shared" si="6"/>
        <v>5000000</v>
      </c>
      <c r="J149" s="169" t="s">
        <v>55</v>
      </c>
      <c r="K149" s="169" t="str">
        <f t="shared" si="7"/>
        <v>No</v>
      </c>
      <c r="L149" s="185" t="s">
        <v>197</v>
      </c>
      <c r="M149" s="239"/>
      <c r="N149" s="240"/>
      <c r="O149" s="241"/>
      <c r="P149" s="239"/>
      <c r="Q149" s="239"/>
      <c r="R149" s="241"/>
      <c r="S149" s="239"/>
      <c r="T149" s="242"/>
      <c r="U149" s="242"/>
      <c r="V149" s="242">
        <f t="shared" si="8"/>
        <v>0</v>
      </c>
    </row>
    <row r="150" spans="2:22" s="238" customFormat="1" ht="47.25" customHeight="1">
      <c r="B150" s="159">
        <v>72102103</v>
      </c>
      <c r="C150" s="178" t="s">
        <v>227</v>
      </c>
      <c r="D150" s="173">
        <v>43304</v>
      </c>
      <c r="E150" s="162" t="s">
        <v>46</v>
      </c>
      <c r="F150" s="164" t="s">
        <v>143</v>
      </c>
      <c r="G150" s="160" t="s">
        <v>54</v>
      </c>
      <c r="H150" s="164">
        <v>4700000</v>
      </c>
      <c r="I150" s="161">
        <f t="shared" si="6"/>
        <v>4700000</v>
      </c>
      <c r="J150" s="160" t="s">
        <v>55</v>
      </c>
      <c r="K150" s="160" t="str">
        <f t="shared" si="7"/>
        <v>No</v>
      </c>
      <c r="L150" s="164" t="s">
        <v>197</v>
      </c>
      <c r="M150" s="252">
        <v>101</v>
      </c>
      <c r="N150" s="254">
        <v>6000000</v>
      </c>
      <c r="O150" s="256">
        <v>43524</v>
      </c>
      <c r="P150" s="265" t="s">
        <v>395</v>
      </c>
      <c r="Q150" s="235"/>
      <c r="R150" s="236"/>
      <c r="S150" s="235"/>
      <c r="T150" s="237"/>
      <c r="U150" s="237"/>
      <c r="V150" s="237">
        <f t="shared" si="8"/>
        <v>0</v>
      </c>
    </row>
    <row r="151" spans="2:22" s="238" customFormat="1" ht="47.25" customHeight="1">
      <c r="B151" s="159">
        <v>77100000</v>
      </c>
      <c r="C151" s="178" t="s">
        <v>228</v>
      </c>
      <c r="D151" s="173">
        <v>43497</v>
      </c>
      <c r="E151" s="162" t="s">
        <v>45</v>
      </c>
      <c r="F151" s="164" t="s">
        <v>143</v>
      </c>
      <c r="G151" s="160" t="s">
        <v>54</v>
      </c>
      <c r="H151" s="164">
        <f>30000000+10293000</f>
        <v>40293000</v>
      </c>
      <c r="I151" s="161">
        <f t="shared" si="6"/>
        <v>40293000</v>
      </c>
      <c r="J151" s="160" t="s">
        <v>55</v>
      </c>
      <c r="K151" s="160" t="str">
        <f t="shared" si="7"/>
        <v>No</v>
      </c>
      <c r="L151" s="164" t="s">
        <v>229</v>
      </c>
      <c r="M151" s="252">
        <v>74</v>
      </c>
      <c r="N151" s="254">
        <v>40293000</v>
      </c>
      <c r="O151" s="256">
        <v>43517</v>
      </c>
      <c r="P151" s="265" t="s">
        <v>401</v>
      </c>
      <c r="Q151" s="235"/>
      <c r="R151" s="236"/>
      <c r="S151" s="235"/>
      <c r="T151" s="237"/>
      <c r="U151" s="237"/>
      <c r="V151" s="237">
        <f t="shared" si="8"/>
        <v>0</v>
      </c>
    </row>
    <row r="152" spans="2:22" s="238" customFormat="1" ht="47.25" customHeight="1">
      <c r="B152" s="179">
        <v>15100000</v>
      </c>
      <c r="C152" s="178" t="s">
        <v>230</v>
      </c>
      <c r="D152" s="173">
        <v>43116</v>
      </c>
      <c r="E152" s="162" t="s">
        <v>45</v>
      </c>
      <c r="F152" s="164" t="s">
        <v>144</v>
      </c>
      <c r="G152" s="160" t="s">
        <v>54</v>
      </c>
      <c r="H152" s="164">
        <v>70000000</v>
      </c>
      <c r="I152" s="161">
        <f t="shared" si="6"/>
        <v>70000000</v>
      </c>
      <c r="J152" s="160" t="s">
        <v>55</v>
      </c>
      <c r="K152" s="160" t="str">
        <f t="shared" si="7"/>
        <v>No</v>
      </c>
      <c r="L152" s="164" t="s">
        <v>197</v>
      </c>
      <c r="M152" s="252">
        <v>29</v>
      </c>
      <c r="N152" s="251">
        <v>70000000</v>
      </c>
      <c r="O152" s="256">
        <v>43494</v>
      </c>
      <c r="P152" s="265" t="s">
        <v>388</v>
      </c>
      <c r="Q152" s="235"/>
      <c r="R152" s="236"/>
      <c r="S152" s="235"/>
      <c r="T152" s="237"/>
      <c r="U152" s="237"/>
      <c r="V152" s="237">
        <f t="shared" si="8"/>
        <v>0</v>
      </c>
    </row>
    <row r="153" spans="2:22" s="243" customFormat="1" ht="47.25" customHeight="1">
      <c r="B153" s="192">
        <v>78180000</v>
      </c>
      <c r="C153" s="188" t="s">
        <v>231</v>
      </c>
      <c r="D153" s="167">
        <v>43321</v>
      </c>
      <c r="E153" s="171" t="s">
        <v>34</v>
      </c>
      <c r="F153" s="185" t="s">
        <v>143</v>
      </c>
      <c r="G153" s="169" t="s">
        <v>54</v>
      </c>
      <c r="H153" s="185">
        <v>2000000</v>
      </c>
      <c r="I153" s="170">
        <f t="shared" si="6"/>
        <v>2000000</v>
      </c>
      <c r="J153" s="169" t="s">
        <v>55</v>
      </c>
      <c r="K153" s="169" t="str">
        <f t="shared" si="7"/>
        <v>No</v>
      </c>
      <c r="L153" s="185" t="s">
        <v>197</v>
      </c>
      <c r="M153" s="248"/>
      <c r="N153" s="240"/>
      <c r="O153" s="241"/>
      <c r="P153" s="239"/>
      <c r="Q153" s="239"/>
      <c r="R153" s="241"/>
      <c r="S153" s="239"/>
      <c r="T153" s="242"/>
      <c r="U153" s="242"/>
      <c r="V153" s="242">
        <f t="shared" si="8"/>
        <v>0</v>
      </c>
    </row>
    <row r="154" spans="2:22" s="243" customFormat="1" ht="47.25" customHeight="1">
      <c r="B154" s="192">
        <v>78000000</v>
      </c>
      <c r="C154" s="188" t="s">
        <v>232</v>
      </c>
      <c r="D154" s="167">
        <v>43284</v>
      </c>
      <c r="E154" s="171" t="s">
        <v>33</v>
      </c>
      <c r="F154" s="185" t="s">
        <v>187</v>
      </c>
      <c r="G154" s="169" t="s">
        <v>54</v>
      </c>
      <c r="H154" s="185">
        <f>40000000+10000000</f>
        <v>50000000</v>
      </c>
      <c r="I154" s="170">
        <f t="shared" si="6"/>
        <v>50000000</v>
      </c>
      <c r="J154" s="169" t="s">
        <v>55</v>
      </c>
      <c r="K154" s="169" t="str">
        <f t="shared" si="7"/>
        <v>No</v>
      </c>
      <c r="L154" s="185" t="s">
        <v>197</v>
      </c>
      <c r="M154" s="239"/>
      <c r="N154" s="240"/>
      <c r="O154" s="241"/>
      <c r="P154" s="239"/>
      <c r="Q154" s="239"/>
      <c r="R154" s="241"/>
      <c r="S154" s="239"/>
      <c r="T154" s="242"/>
      <c r="U154" s="242"/>
      <c r="V154" s="242">
        <f t="shared" si="8"/>
        <v>0</v>
      </c>
    </row>
    <row r="155" spans="2:22" s="243" customFormat="1" ht="47.25" customHeight="1">
      <c r="B155" s="165">
        <v>78180000</v>
      </c>
      <c r="C155" s="188" t="s">
        <v>233</v>
      </c>
      <c r="D155" s="167">
        <v>43285</v>
      </c>
      <c r="E155" s="171" t="s">
        <v>34</v>
      </c>
      <c r="F155" s="185" t="s">
        <v>187</v>
      </c>
      <c r="G155" s="169" t="s">
        <v>54</v>
      </c>
      <c r="H155" s="185">
        <v>10000000</v>
      </c>
      <c r="I155" s="170">
        <f t="shared" si="6"/>
        <v>10000000</v>
      </c>
      <c r="J155" s="169" t="s">
        <v>55</v>
      </c>
      <c r="K155" s="169" t="str">
        <f t="shared" si="7"/>
        <v>No</v>
      </c>
      <c r="L155" s="185" t="s">
        <v>197</v>
      </c>
      <c r="M155" s="239"/>
      <c r="N155" s="240"/>
      <c r="O155" s="241"/>
      <c r="P155" s="239"/>
      <c r="Q155" s="239"/>
      <c r="R155" s="241"/>
      <c r="S155" s="239"/>
      <c r="T155" s="242"/>
      <c r="U155" s="242"/>
      <c r="V155" s="242">
        <f t="shared" si="8"/>
        <v>0</v>
      </c>
    </row>
    <row r="156" spans="2:22" s="243" customFormat="1" ht="47.25" customHeight="1">
      <c r="B156" s="165">
        <v>82110000</v>
      </c>
      <c r="C156" s="188" t="s">
        <v>308</v>
      </c>
      <c r="D156" s="167">
        <v>43122</v>
      </c>
      <c r="E156" s="171" t="s">
        <v>35</v>
      </c>
      <c r="F156" s="185" t="s">
        <v>143</v>
      </c>
      <c r="G156" s="169" t="s">
        <v>54</v>
      </c>
      <c r="H156" s="185">
        <v>77000000</v>
      </c>
      <c r="I156" s="170">
        <f t="shared" si="6"/>
        <v>77000000</v>
      </c>
      <c r="J156" s="169" t="s">
        <v>55</v>
      </c>
      <c r="K156" s="169" t="str">
        <f t="shared" si="7"/>
        <v>No</v>
      </c>
      <c r="L156" s="185" t="s">
        <v>234</v>
      </c>
      <c r="M156" s="239"/>
      <c r="N156" s="240"/>
      <c r="O156" s="241"/>
      <c r="P156" s="239"/>
      <c r="Q156" s="239"/>
      <c r="R156" s="241"/>
      <c r="S156" s="239"/>
      <c r="T156" s="242"/>
      <c r="U156" s="242"/>
      <c r="V156" s="242">
        <f t="shared" si="8"/>
        <v>0</v>
      </c>
    </row>
    <row r="157" spans="2:22" s="243" customFormat="1" ht="47.25" customHeight="1">
      <c r="B157" s="165">
        <v>82110000</v>
      </c>
      <c r="C157" s="189" t="s">
        <v>235</v>
      </c>
      <c r="D157" s="167">
        <v>43497</v>
      </c>
      <c r="E157" s="171" t="s">
        <v>45</v>
      </c>
      <c r="F157" s="185" t="s">
        <v>47</v>
      </c>
      <c r="G157" s="169" t="s">
        <v>54</v>
      </c>
      <c r="H157" s="185">
        <v>96426000</v>
      </c>
      <c r="I157" s="170">
        <f>+H157</f>
        <v>96426000</v>
      </c>
      <c r="J157" s="169" t="s">
        <v>55</v>
      </c>
      <c r="K157" s="169" t="str">
        <f t="shared" si="7"/>
        <v>No</v>
      </c>
      <c r="L157" s="185" t="s">
        <v>236</v>
      </c>
      <c r="M157" s="239"/>
      <c r="N157" s="240"/>
      <c r="O157" s="241"/>
      <c r="P157" s="239"/>
      <c r="Q157" s="239"/>
      <c r="R157" s="241"/>
      <c r="S157" s="239"/>
      <c r="T157" s="242"/>
      <c r="U157" s="242"/>
      <c r="V157" s="242">
        <f t="shared" si="8"/>
        <v>0</v>
      </c>
    </row>
    <row r="158" spans="2:22" s="238" customFormat="1" ht="47.25" customHeight="1">
      <c r="B158" s="159">
        <v>82110000</v>
      </c>
      <c r="C158" s="163" t="s">
        <v>237</v>
      </c>
      <c r="D158" s="173">
        <v>43497</v>
      </c>
      <c r="E158" s="162" t="s">
        <v>45</v>
      </c>
      <c r="F158" s="164" t="s">
        <v>47</v>
      </c>
      <c r="G158" s="160" t="s">
        <v>54</v>
      </c>
      <c r="H158" s="164">
        <v>78803364</v>
      </c>
      <c r="I158" s="161">
        <f t="shared" si="6"/>
        <v>78803364</v>
      </c>
      <c r="J158" s="160" t="s">
        <v>55</v>
      </c>
      <c r="K158" s="160" t="str">
        <f t="shared" si="7"/>
        <v>No</v>
      </c>
      <c r="L158" s="164" t="s">
        <v>177</v>
      </c>
      <c r="M158" s="252">
        <v>30</v>
      </c>
      <c r="N158" s="254">
        <v>76668000</v>
      </c>
      <c r="O158" s="256">
        <v>43494</v>
      </c>
      <c r="P158" s="265" t="s">
        <v>391</v>
      </c>
      <c r="Q158" s="252">
        <v>305</v>
      </c>
      <c r="R158" s="253">
        <v>43511</v>
      </c>
      <c r="S158" s="235"/>
      <c r="T158" s="254">
        <v>76600000</v>
      </c>
      <c r="U158" s="237"/>
      <c r="V158" s="237">
        <f t="shared" si="8"/>
        <v>76600000</v>
      </c>
    </row>
    <row r="159" spans="2:22" s="238" customFormat="1" ht="47.25" customHeight="1">
      <c r="B159" s="159">
        <v>82110000</v>
      </c>
      <c r="C159" s="163" t="s">
        <v>304</v>
      </c>
      <c r="D159" s="173">
        <v>43475</v>
      </c>
      <c r="E159" s="162" t="s">
        <v>45</v>
      </c>
      <c r="F159" s="164" t="s">
        <v>47</v>
      </c>
      <c r="G159" s="160" t="s">
        <v>54</v>
      </c>
      <c r="H159" s="164">
        <v>50000000</v>
      </c>
      <c r="I159" s="161">
        <f t="shared" si="6"/>
        <v>50000000</v>
      </c>
      <c r="J159" s="160" t="s">
        <v>305</v>
      </c>
      <c r="K159" s="160" t="str">
        <f t="shared" si="7"/>
        <v>NO</v>
      </c>
      <c r="L159" s="164" t="s">
        <v>236</v>
      </c>
      <c r="M159" s="252">
        <v>33</v>
      </c>
      <c r="N159" s="254">
        <v>50000000</v>
      </c>
      <c r="O159" s="256">
        <v>43495</v>
      </c>
      <c r="P159" s="265" t="s">
        <v>391</v>
      </c>
      <c r="Q159" s="252">
        <v>259</v>
      </c>
      <c r="R159" s="253">
        <v>43504</v>
      </c>
      <c r="S159" s="235"/>
      <c r="T159" s="254">
        <v>50000000</v>
      </c>
      <c r="U159" s="237"/>
      <c r="V159" s="237">
        <f t="shared" si="8"/>
        <v>50000000</v>
      </c>
    </row>
    <row r="160" spans="2:22" s="243" customFormat="1" ht="47.25" customHeight="1">
      <c r="B160" s="165">
        <v>82110000</v>
      </c>
      <c r="C160" s="189" t="s">
        <v>238</v>
      </c>
      <c r="D160" s="167">
        <v>43497</v>
      </c>
      <c r="E160" s="171" t="s">
        <v>239</v>
      </c>
      <c r="F160" s="185" t="s">
        <v>47</v>
      </c>
      <c r="G160" s="169" t="s">
        <v>54</v>
      </c>
      <c r="H160" s="185">
        <v>55000000</v>
      </c>
      <c r="I160" s="170">
        <f t="shared" si="6"/>
        <v>55000000</v>
      </c>
      <c r="J160" s="169" t="s">
        <v>55</v>
      </c>
      <c r="K160" s="169" t="str">
        <f t="shared" si="7"/>
        <v>No</v>
      </c>
      <c r="L160" s="185" t="s">
        <v>236</v>
      </c>
      <c r="M160" s="239"/>
      <c r="N160" s="240"/>
      <c r="O160" s="241"/>
      <c r="P160" s="239"/>
      <c r="Q160" s="239"/>
      <c r="R160" s="241"/>
      <c r="S160" s="239"/>
      <c r="T160" s="242"/>
      <c r="U160" s="242"/>
      <c r="V160" s="242">
        <f t="shared" si="8"/>
        <v>0</v>
      </c>
    </row>
    <row r="161" spans="2:22" s="238" customFormat="1" ht="47.25" customHeight="1">
      <c r="B161" s="159">
        <v>82110000</v>
      </c>
      <c r="C161" s="163" t="s">
        <v>306</v>
      </c>
      <c r="D161" s="173">
        <v>43485</v>
      </c>
      <c r="E161" s="162" t="s">
        <v>46</v>
      </c>
      <c r="F161" s="164" t="s">
        <v>47</v>
      </c>
      <c r="G161" s="160" t="s">
        <v>54</v>
      </c>
      <c r="H161" s="164">
        <v>274618680</v>
      </c>
      <c r="I161" s="161">
        <f t="shared" si="6"/>
        <v>274618680</v>
      </c>
      <c r="J161" s="160" t="s">
        <v>55</v>
      </c>
      <c r="K161" s="160" t="str">
        <f t="shared" si="7"/>
        <v>No</v>
      </c>
      <c r="L161" s="164" t="s">
        <v>236</v>
      </c>
      <c r="M161" s="252">
        <v>53</v>
      </c>
      <c r="N161" s="254">
        <v>274618680</v>
      </c>
      <c r="O161" s="256">
        <v>43504</v>
      </c>
      <c r="P161" s="265" t="s">
        <v>391</v>
      </c>
      <c r="Q161" s="252">
        <v>337</v>
      </c>
      <c r="R161" s="253">
        <v>43517</v>
      </c>
      <c r="S161" s="235"/>
      <c r="T161" s="254">
        <v>274618680</v>
      </c>
      <c r="U161" s="237"/>
      <c r="V161" s="237">
        <f t="shared" si="8"/>
        <v>274618680</v>
      </c>
    </row>
    <row r="162" spans="2:22" s="243" customFormat="1" ht="47.25" customHeight="1">
      <c r="B162" s="165">
        <v>82110000</v>
      </c>
      <c r="C162" s="189" t="s">
        <v>307</v>
      </c>
      <c r="D162" s="167">
        <v>43485</v>
      </c>
      <c r="E162" s="171" t="s">
        <v>46</v>
      </c>
      <c r="F162" s="185" t="s">
        <v>47</v>
      </c>
      <c r="G162" s="169" t="s">
        <v>54</v>
      </c>
      <c r="H162" s="185">
        <v>120000000</v>
      </c>
      <c r="I162" s="170">
        <f t="shared" si="6"/>
        <v>120000000</v>
      </c>
      <c r="J162" s="169" t="s">
        <v>55</v>
      </c>
      <c r="K162" s="169" t="str">
        <f t="shared" si="7"/>
        <v>No</v>
      </c>
      <c r="L162" s="185" t="s">
        <v>179</v>
      </c>
      <c r="M162" s="239"/>
      <c r="N162" s="240"/>
      <c r="O162" s="241"/>
      <c r="P162" s="239"/>
      <c r="Q162" s="239"/>
      <c r="R162" s="241"/>
      <c r="S162" s="239"/>
      <c r="T162" s="242"/>
      <c r="U162" s="242"/>
      <c r="V162" s="242">
        <f t="shared" si="8"/>
        <v>0</v>
      </c>
    </row>
    <row r="163" spans="2:22" s="243" customFormat="1" ht="47.25" customHeight="1">
      <c r="B163" s="165">
        <v>82110000</v>
      </c>
      <c r="C163" s="189" t="s">
        <v>240</v>
      </c>
      <c r="D163" s="167">
        <v>43497</v>
      </c>
      <c r="E163" s="171" t="s">
        <v>36</v>
      </c>
      <c r="F163" s="185" t="s">
        <v>47</v>
      </c>
      <c r="G163" s="169" t="s">
        <v>54</v>
      </c>
      <c r="H163" s="185">
        <v>77168000</v>
      </c>
      <c r="I163" s="170">
        <f aca="true" t="shared" si="9" ref="I163:I175">+H163</f>
        <v>77168000</v>
      </c>
      <c r="J163" s="169" t="s">
        <v>55</v>
      </c>
      <c r="K163" s="169" t="s">
        <v>55</v>
      </c>
      <c r="L163" s="185" t="s">
        <v>236</v>
      </c>
      <c r="M163" s="239"/>
      <c r="N163" s="240"/>
      <c r="O163" s="241"/>
      <c r="P163" s="239"/>
      <c r="Q163" s="239"/>
      <c r="R163" s="241"/>
      <c r="S163" s="239"/>
      <c r="T163" s="242"/>
      <c r="U163" s="242"/>
      <c r="V163" s="242">
        <f t="shared" si="8"/>
        <v>0</v>
      </c>
    </row>
    <row r="164" spans="2:22" s="243" customFormat="1" ht="47.25" customHeight="1">
      <c r="B164" s="165">
        <v>82110000</v>
      </c>
      <c r="C164" s="189" t="s">
        <v>241</v>
      </c>
      <c r="D164" s="167">
        <v>43497</v>
      </c>
      <c r="E164" s="171" t="s">
        <v>37</v>
      </c>
      <c r="F164" s="185" t="s">
        <v>47</v>
      </c>
      <c r="G164" s="169" t="s">
        <v>54</v>
      </c>
      <c r="H164" s="185">
        <v>71995000</v>
      </c>
      <c r="I164" s="170">
        <f t="shared" si="9"/>
        <v>71995000</v>
      </c>
      <c r="J164" s="169" t="s">
        <v>55</v>
      </c>
      <c r="K164" s="169" t="s">
        <v>55</v>
      </c>
      <c r="L164" s="185" t="s">
        <v>236</v>
      </c>
      <c r="M164" s="239"/>
      <c r="N164" s="240"/>
      <c r="O164" s="241"/>
      <c r="P164" s="239"/>
      <c r="Q164" s="239"/>
      <c r="R164" s="241"/>
      <c r="S164" s="239"/>
      <c r="T164" s="242"/>
      <c r="U164" s="242"/>
      <c r="V164" s="242">
        <f t="shared" si="8"/>
        <v>0</v>
      </c>
    </row>
    <row r="165" spans="2:22" s="243" customFormat="1" ht="47.25" customHeight="1">
      <c r="B165" s="165">
        <v>82110000</v>
      </c>
      <c r="C165" s="189" t="s">
        <v>242</v>
      </c>
      <c r="D165" s="167">
        <v>43497</v>
      </c>
      <c r="E165" s="171" t="s">
        <v>33</v>
      </c>
      <c r="F165" s="185" t="s">
        <v>47</v>
      </c>
      <c r="G165" s="169" t="s">
        <v>54</v>
      </c>
      <c r="H165" s="185">
        <v>69177472</v>
      </c>
      <c r="I165" s="170">
        <f t="shared" si="9"/>
        <v>69177472</v>
      </c>
      <c r="J165" s="169" t="s">
        <v>55</v>
      </c>
      <c r="K165" s="169" t="s">
        <v>55</v>
      </c>
      <c r="L165" s="185" t="s">
        <v>236</v>
      </c>
      <c r="M165" s="239"/>
      <c r="N165" s="240"/>
      <c r="O165" s="241"/>
      <c r="P165" s="239"/>
      <c r="Q165" s="239"/>
      <c r="R165" s="241"/>
      <c r="S165" s="239"/>
      <c r="T165" s="242"/>
      <c r="U165" s="242"/>
      <c r="V165" s="242">
        <f t="shared" si="8"/>
        <v>0</v>
      </c>
    </row>
    <row r="166" spans="2:22" s="238" customFormat="1" ht="47.25" customHeight="1">
      <c r="B166" s="159">
        <v>82110000</v>
      </c>
      <c r="C166" s="163" t="s">
        <v>243</v>
      </c>
      <c r="D166" s="173">
        <v>43497</v>
      </c>
      <c r="E166" s="162" t="s">
        <v>34</v>
      </c>
      <c r="F166" s="164" t="s">
        <v>47</v>
      </c>
      <c r="G166" s="160" t="s">
        <v>54</v>
      </c>
      <c r="H166" s="164">
        <v>49920000</v>
      </c>
      <c r="I166" s="161">
        <f t="shared" si="9"/>
        <v>49920000</v>
      </c>
      <c r="J166" s="160" t="s">
        <v>55</v>
      </c>
      <c r="K166" s="160" t="str">
        <f>+J166</f>
        <v>No</v>
      </c>
      <c r="L166" s="164" t="s">
        <v>236</v>
      </c>
      <c r="M166" s="252">
        <v>84</v>
      </c>
      <c r="N166" s="254">
        <v>8550000</v>
      </c>
      <c r="O166" s="256">
        <v>43522</v>
      </c>
      <c r="P166" s="265" t="s">
        <v>397</v>
      </c>
      <c r="Q166" s="235"/>
      <c r="R166" s="236"/>
      <c r="S166" s="235"/>
      <c r="T166" s="237"/>
      <c r="U166" s="237"/>
      <c r="V166" s="237">
        <f t="shared" si="8"/>
        <v>0</v>
      </c>
    </row>
    <row r="167" spans="2:22" s="238" customFormat="1" ht="47.25" customHeight="1">
      <c r="B167" s="159">
        <v>82110000</v>
      </c>
      <c r="C167" s="163" t="s">
        <v>244</v>
      </c>
      <c r="D167" s="173">
        <v>43497</v>
      </c>
      <c r="E167" s="162" t="s">
        <v>34</v>
      </c>
      <c r="F167" s="164" t="s">
        <v>47</v>
      </c>
      <c r="G167" s="160" t="s">
        <v>54</v>
      </c>
      <c r="H167" s="164">
        <v>31200000</v>
      </c>
      <c r="I167" s="161">
        <f t="shared" si="9"/>
        <v>31200000</v>
      </c>
      <c r="J167" s="160" t="s">
        <v>55</v>
      </c>
      <c r="K167" s="160" t="s">
        <v>55</v>
      </c>
      <c r="L167" s="164" t="s">
        <v>236</v>
      </c>
      <c r="M167" s="252">
        <v>104</v>
      </c>
      <c r="N167" s="254">
        <v>53687026</v>
      </c>
      <c r="O167" s="256">
        <v>43529</v>
      </c>
      <c r="P167" s="265" t="s">
        <v>396</v>
      </c>
      <c r="Q167" s="235"/>
      <c r="R167" s="236"/>
      <c r="S167" s="235"/>
      <c r="T167" s="237"/>
      <c r="U167" s="237"/>
      <c r="V167" s="237">
        <f t="shared" si="8"/>
        <v>0</v>
      </c>
    </row>
    <row r="168" spans="2:22" s="238" customFormat="1" ht="47.25" customHeight="1">
      <c r="B168" s="159">
        <v>82110000</v>
      </c>
      <c r="C168" s="163" t="s">
        <v>303</v>
      </c>
      <c r="D168" s="173">
        <v>43497</v>
      </c>
      <c r="E168" s="162" t="s">
        <v>46</v>
      </c>
      <c r="F168" s="164" t="s">
        <v>47</v>
      </c>
      <c r="G168" s="160" t="s">
        <v>54</v>
      </c>
      <c r="H168" s="164">
        <v>6000000</v>
      </c>
      <c r="I168" s="161">
        <f t="shared" si="9"/>
        <v>6000000</v>
      </c>
      <c r="J168" s="160" t="s">
        <v>55</v>
      </c>
      <c r="K168" s="160" t="s">
        <v>55</v>
      </c>
      <c r="L168" s="164" t="s">
        <v>236</v>
      </c>
      <c r="M168" s="252">
        <v>22</v>
      </c>
      <c r="N168" s="254">
        <v>6000000</v>
      </c>
      <c r="O168" s="256">
        <v>43494</v>
      </c>
      <c r="P168" s="265" t="s">
        <v>404</v>
      </c>
      <c r="Q168" s="235"/>
      <c r="R168" s="236"/>
      <c r="S168" s="235"/>
      <c r="T168" s="237"/>
      <c r="U168" s="237"/>
      <c r="V168" s="237">
        <f t="shared" si="8"/>
        <v>0</v>
      </c>
    </row>
    <row r="169" spans="2:22" s="238" customFormat="1" ht="47.25" customHeight="1">
      <c r="B169" s="159">
        <v>82110000</v>
      </c>
      <c r="C169" s="163" t="s">
        <v>302</v>
      </c>
      <c r="D169" s="173">
        <v>43497</v>
      </c>
      <c r="E169" s="162" t="s">
        <v>45</v>
      </c>
      <c r="F169" s="164" t="s">
        <v>47</v>
      </c>
      <c r="G169" s="160" t="s">
        <v>54</v>
      </c>
      <c r="H169" s="164">
        <v>10000000</v>
      </c>
      <c r="I169" s="161">
        <f t="shared" si="9"/>
        <v>10000000</v>
      </c>
      <c r="J169" s="160" t="s">
        <v>55</v>
      </c>
      <c r="K169" s="160" t="s">
        <v>55</v>
      </c>
      <c r="L169" s="164" t="s">
        <v>236</v>
      </c>
      <c r="M169" s="252">
        <v>21</v>
      </c>
      <c r="N169" s="254">
        <v>10000000</v>
      </c>
      <c r="O169" s="256">
        <v>43494</v>
      </c>
      <c r="P169" s="265" t="s">
        <v>404</v>
      </c>
      <c r="Q169" s="235"/>
      <c r="R169" s="236"/>
      <c r="S169" s="235"/>
      <c r="T169" s="237"/>
      <c r="U169" s="237"/>
      <c r="V169" s="237">
        <f t="shared" si="8"/>
        <v>0</v>
      </c>
    </row>
    <row r="170" spans="2:22" s="243" customFormat="1" ht="47.25" customHeight="1">
      <c r="B170" s="165">
        <v>82110000</v>
      </c>
      <c r="C170" s="189" t="s">
        <v>245</v>
      </c>
      <c r="D170" s="167">
        <v>43497</v>
      </c>
      <c r="E170" s="171"/>
      <c r="F170" s="185" t="s">
        <v>47</v>
      </c>
      <c r="G170" s="169" t="s">
        <v>54</v>
      </c>
      <c r="H170" s="185">
        <v>10000000</v>
      </c>
      <c r="I170" s="170">
        <f t="shared" si="9"/>
        <v>10000000</v>
      </c>
      <c r="J170" s="169" t="s">
        <v>55</v>
      </c>
      <c r="K170" s="169" t="s">
        <v>55</v>
      </c>
      <c r="L170" s="185" t="s">
        <v>236</v>
      </c>
      <c r="M170" s="239"/>
      <c r="N170" s="240"/>
      <c r="O170" s="241"/>
      <c r="P170" s="239"/>
      <c r="Q170" s="239"/>
      <c r="R170" s="241"/>
      <c r="S170" s="239"/>
      <c r="T170" s="242"/>
      <c r="U170" s="242"/>
      <c r="V170" s="242">
        <f t="shared" si="8"/>
        <v>0</v>
      </c>
    </row>
    <row r="171" spans="2:22" s="243" customFormat="1" ht="47.25" customHeight="1">
      <c r="B171" s="165">
        <v>82110000</v>
      </c>
      <c r="C171" s="189" t="s">
        <v>245</v>
      </c>
      <c r="D171" s="167">
        <v>43497</v>
      </c>
      <c r="E171" s="171" t="s">
        <v>31</v>
      </c>
      <c r="F171" s="185" t="s">
        <v>47</v>
      </c>
      <c r="G171" s="169" t="s">
        <v>54</v>
      </c>
      <c r="H171" s="185">
        <v>10000000</v>
      </c>
      <c r="I171" s="170">
        <f t="shared" si="9"/>
        <v>10000000</v>
      </c>
      <c r="J171" s="169" t="s">
        <v>55</v>
      </c>
      <c r="K171" s="169" t="s">
        <v>55</v>
      </c>
      <c r="L171" s="185" t="s">
        <v>236</v>
      </c>
      <c r="M171" s="239"/>
      <c r="N171" s="240"/>
      <c r="O171" s="241"/>
      <c r="P171" s="239"/>
      <c r="Q171" s="239"/>
      <c r="R171" s="241"/>
      <c r="S171" s="239"/>
      <c r="T171" s="242"/>
      <c r="U171" s="242"/>
      <c r="V171" s="242">
        <f t="shared" si="8"/>
        <v>0</v>
      </c>
    </row>
    <row r="172" spans="2:22" s="243" customFormat="1" ht="47.25" customHeight="1">
      <c r="B172" s="165">
        <v>82110000</v>
      </c>
      <c r="C172" s="189" t="s">
        <v>246</v>
      </c>
      <c r="D172" s="167">
        <v>43497</v>
      </c>
      <c r="E172" s="171" t="s">
        <v>247</v>
      </c>
      <c r="F172" s="185" t="s">
        <v>47</v>
      </c>
      <c r="G172" s="169" t="s">
        <v>54</v>
      </c>
      <c r="H172" s="185">
        <v>10000000</v>
      </c>
      <c r="I172" s="170">
        <f t="shared" si="9"/>
        <v>10000000</v>
      </c>
      <c r="J172" s="169" t="s">
        <v>55</v>
      </c>
      <c r="K172" s="169" t="s">
        <v>55</v>
      </c>
      <c r="L172" s="185" t="s">
        <v>236</v>
      </c>
      <c r="M172" s="239"/>
      <c r="N172" s="240"/>
      <c r="O172" s="241"/>
      <c r="P172" s="239"/>
      <c r="Q172" s="239"/>
      <c r="R172" s="241"/>
      <c r="S172" s="239"/>
      <c r="T172" s="242"/>
      <c r="U172" s="242"/>
      <c r="V172" s="242">
        <f t="shared" si="8"/>
        <v>0</v>
      </c>
    </row>
    <row r="173" spans="2:22" s="243" customFormat="1" ht="47.25" customHeight="1">
      <c r="B173" s="165">
        <v>82110000</v>
      </c>
      <c r="C173" s="189" t="s">
        <v>245</v>
      </c>
      <c r="D173" s="167">
        <v>43497</v>
      </c>
      <c r="E173" s="171" t="s">
        <v>248</v>
      </c>
      <c r="F173" s="185" t="s">
        <v>47</v>
      </c>
      <c r="G173" s="169" t="s">
        <v>54</v>
      </c>
      <c r="H173" s="185">
        <v>10000000</v>
      </c>
      <c r="I173" s="170">
        <f t="shared" si="9"/>
        <v>10000000</v>
      </c>
      <c r="J173" s="169" t="s">
        <v>55</v>
      </c>
      <c r="K173" s="169" t="s">
        <v>55</v>
      </c>
      <c r="L173" s="185" t="s">
        <v>236</v>
      </c>
      <c r="M173" s="239"/>
      <c r="N173" s="240"/>
      <c r="O173" s="241"/>
      <c r="P173" s="239"/>
      <c r="Q173" s="239"/>
      <c r="R173" s="241"/>
      <c r="S173" s="239"/>
      <c r="T173" s="242"/>
      <c r="U173" s="242"/>
      <c r="V173" s="242">
        <f t="shared" si="8"/>
        <v>0</v>
      </c>
    </row>
    <row r="174" spans="2:22" s="243" customFormat="1" ht="47.25" customHeight="1">
      <c r="B174" s="165">
        <v>82110000</v>
      </c>
      <c r="C174" s="189" t="s">
        <v>245</v>
      </c>
      <c r="D174" s="167">
        <v>43497</v>
      </c>
      <c r="E174" s="171" t="s">
        <v>249</v>
      </c>
      <c r="F174" s="185" t="s">
        <v>47</v>
      </c>
      <c r="G174" s="169" t="s">
        <v>54</v>
      </c>
      <c r="H174" s="185">
        <v>10000000</v>
      </c>
      <c r="I174" s="170">
        <f t="shared" si="9"/>
        <v>10000000</v>
      </c>
      <c r="J174" s="169" t="s">
        <v>55</v>
      </c>
      <c r="K174" s="169" t="s">
        <v>55</v>
      </c>
      <c r="L174" s="185" t="s">
        <v>236</v>
      </c>
      <c r="M174" s="239"/>
      <c r="N174" s="240"/>
      <c r="O174" s="241"/>
      <c r="P174" s="239"/>
      <c r="Q174" s="239"/>
      <c r="R174" s="241"/>
      <c r="S174" s="239"/>
      <c r="T174" s="242"/>
      <c r="U174" s="242"/>
      <c r="V174" s="242">
        <f t="shared" si="8"/>
        <v>0</v>
      </c>
    </row>
    <row r="175" spans="2:22" s="238" customFormat="1" ht="47.25" customHeight="1">
      <c r="B175" s="159">
        <v>82110000</v>
      </c>
      <c r="C175" s="163" t="s">
        <v>250</v>
      </c>
      <c r="D175" s="173">
        <v>43497</v>
      </c>
      <c r="E175" s="162" t="s">
        <v>251</v>
      </c>
      <c r="F175" s="164" t="s">
        <v>47</v>
      </c>
      <c r="G175" s="160" t="s">
        <v>54</v>
      </c>
      <c r="H175" s="164">
        <v>10000000</v>
      </c>
      <c r="I175" s="161">
        <f t="shared" si="9"/>
        <v>10000000</v>
      </c>
      <c r="J175" s="160" t="s">
        <v>55</v>
      </c>
      <c r="K175" s="160" t="s">
        <v>55</v>
      </c>
      <c r="L175" s="164" t="s">
        <v>236</v>
      </c>
      <c r="M175" s="252">
        <v>24</v>
      </c>
      <c r="N175" s="254">
        <v>10000000</v>
      </c>
      <c r="O175" s="256">
        <v>43494</v>
      </c>
      <c r="P175" s="265" t="s">
        <v>404</v>
      </c>
      <c r="Q175" s="235"/>
      <c r="R175" s="236"/>
      <c r="S175" s="235"/>
      <c r="T175" s="237"/>
      <c r="U175" s="237"/>
      <c r="V175" s="237">
        <f t="shared" si="8"/>
        <v>0</v>
      </c>
    </row>
    <row r="176" spans="2:22" s="238" customFormat="1" ht="47.25" customHeight="1">
      <c r="B176" s="159">
        <v>82110000</v>
      </c>
      <c r="C176" s="180" t="s">
        <v>252</v>
      </c>
      <c r="D176" s="173">
        <v>43125</v>
      </c>
      <c r="E176" s="164" t="s">
        <v>45</v>
      </c>
      <c r="F176" s="164" t="s">
        <v>47</v>
      </c>
      <c r="G176" s="160" t="s">
        <v>54</v>
      </c>
      <c r="H176" s="164">
        <v>63362920</v>
      </c>
      <c r="I176" s="161">
        <f t="shared" si="6"/>
        <v>63362920</v>
      </c>
      <c r="J176" s="160" t="s">
        <v>55</v>
      </c>
      <c r="K176" s="160" t="s">
        <v>55</v>
      </c>
      <c r="L176" s="164" t="s">
        <v>236</v>
      </c>
      <c r="M176" s="252">
        <v>40</v>
      </c>
      <c r="N176" s="254">
        <v>61619000</v>
      </c>
      <c r="O176" s="256">
        <v>43495</v>
      </c>
      <c r="P176" s="265" t="s">
        <v>391</v>
      </c>
      <c r="Q176" s="252">
        <v>299</v>
      </c>
      <c r="R176" s="253">
        <v>43510</v>
      </c>
      <c r="S176" s="235"/>
      <c r="T176" s="254">
        <v>61619000</v>
      </c>
      <c r="U176" s="237"/>
      <c r="V176" s="237">
        <f t="shared" si="8"/>
        <v>61619000</v>
      </c>
    </row>
    <row r="177" spans="2:22" s="238" customFormat="1" ht="47.25" customHeight="1">
      <c r="B177" s="159">
        <v>82110000</v>
      </c>
      <c r="C177" s="180" t="s">
        <v>253</v>
      </c>
      <c r="D177" s="173">
        <v>43125</v>
      </c>
      <c r="E177" s="164" t="s">
        <v>254</v>
      </c>
      <c r="F177" s="164" t="s">
        <v>47</v>
      </c>
      <c r="G177" s="160" t="s">
        <v>54</v>
      </c>
      <c r="H177" s="164">
        <v>56498250</v>
      </c>
      <c r="I177" s="161">
        <f t="shared" si="6"/>
        <v>56498250</v>
      </c>
      <c r="J177" s="160" t="s">
        <v>55</v>
      </c>
      <c r="K177" s="160" t="s">
        <v>55</v>
      </c>
      <c r="L177" s="164" t="s">
        <v>236</v>
      </c>
      <c r="M177" s="252">
        <v>39</v>
      </c>
      <c r="N177" s="254">
        <v>54943000</v>
      </c>
      <c r="O177" s="256">
        <v>43495</v>
      </c>
      <c r="P177" s="265" t="s">
        <v>391</v>
      </c>
      <c r="Q177" s="252">
        <v>287</v>
      </c>
      <c r="R177" s="253">
        <v>43508</v>
      </c>
      <c r="S177" s="235"/>
      <c r="T177" s="254">
        <v>54943000</v>
      </c>
      <c r="U177" s="237"/>
      <c r="V177" s="237">
        <f t="shared" si="8"/>
        <v>54943000</v>
      </c>
    </row>
    <row r="178" spans="2:22" s="238" customFormat="1" ht="47.25" customHeight="1">
      <c r="B178" s="159">
        <v>80130000</v>
      </c>
      <c r="C178" s="180" t="s">
        <v>255</v>
      </c>
      <c r="D178" s="173">
        <v>43119</v>
      </c>
      <c r="E178" s="164" t="s">
        <v>45</v>
      </c>
      <c r="F178" s="164" t="s">
        <v>47</v>
      </c>
      <c r="G178" s="160" t="s">
        <v>54</v>
      </c>
      <c r="H178" s="164">
        <v>146500000</v>
      </c>
      <c r="I178" s="161">
        <f t="shared" si="6"/>
        <v>146500000</v>
      </c>
      <c r="J178" s="160" t="s">
        <v>55</v>
      </c>
      <c r="K178" s="160" t="str">
        <f t="shared" si="7"/>
        <v>No</v>
      </c>
      <c r="L178" s="164" t="s">
        <v>197</v>
      </c>
      <c r="M178" s="252" t="s">
        <v>409</v>
      </c>
      <c r="N178" s="255">
        <v>35350000</v>
      </c>
      <c r="O178" s="253">
        <v>43475</v>
      </c>
      <c r="P178" s="265" t="s">
        <v>389</v>
      </c>
      <c r="Q178" s="252">
        <v>5</v>
      </c>
      <c r="R178" s="256">
        <v>43475</v>
      </c>
      <c r="S178" s="235"/>
      <c r="T178" s="254">
        <v>5600000</v>
      </c>
      <c r="U178" s="237"/>
      <c r="V178" s="237">
        <f t="shared" si="8"/>
        <v>5600000</v>
      </c>
    </row>
    <row r="179" spans="2:22" s="238" customFormat="1" ht="47.25" customHeight="1">
      <c r="B179" s="159">
        <v>80130000</v>
      </c>
      <c r="C179" s="177" t="s">
        <v>256</v>
      </c>
      <c r="D179" s="173">
        <v>43125</v>
      </c>
      <c r="E179" s="164" t="s">
        <v>45</v>
      </c>
      <c r="F179" s="164" t="s">
        <v>143</v>
      </c>
      <c r="G179" s="160" t="s">
        <v>54</v>
      </c>
      <c r="H179" s="164">
        <v>25000000</v>
      </c>
      <c r="I179" s="161">
        <f t="shared" si="6"/>
        <v>25000000</v>
      </c>
      <c r="J179" s="160" t="s">
        <v>55</v>
      </c>
      <c r="K179" s="160" t="str">
        <f t="shared" si="7"/>
        <v>No</v>
      </c>
      <c r="L179" s="164" t="s">
        <v>197</v>
      </c>
      <c r="M179" s="252" t="s">
        <v>399</v>
      </c>
      <c r="N179" s="254">
        <v>21250000</v>
      </c>
      <c r="O179" s="256">
        <v>43475</v>
      </c>
      <c r="P179" s="265" t="s">
        <v>389</v>
      </c>
      <c r="Q179" s="252" t="s">
        <v>407</v>
      </c>
      <c r="R179" s="253">
        <v>43475</v>
      </c>
      <c r="S179" s="235"/>
      <c r="T179" s="254">
        <v>20300000</v>
      </c>
      <c r="U179" s="237"/>
      <c r="V179" s="237">
        <f t="shared" si="8"/>
        <v>20300000</v>
      </c>
    </row>
    <row r="180" spans="2:22" s="238" customFormat="1" ht="47.25" customHeight="1">
      <c r="B180" s="159">
        <v>80130000</v>
      </c>
      <c r="C180" s="177" t="s">
        <v>257</v>
      </c>
      <c r="D180" s="173">
        <v>43475</v>
      </c>
      <c r="E180" s="164" t="s">
        <v>45</v>
      </c>
      <c r="F180" s="164" t="s">
        <v>204</v>
      </c>
      <c r="G180" s="160" t="s">
        <v>54</v>
      </c>
      <c r="H180" s="164">
        <v>20000000</v>
      </c>
      <c r="I180" s="161">
        <f t="shared" si="6"/>
        <v>20000000</v>
      </c>
      <c r="J180" s="160" t="s">
        <v>55</v>
      </c>
      <c r="K180" s="160" t="str">
        <f t="shared" si="7"/>
        <v>No</v>
      </c>
      <c r="L180" s="164" t="s">
        <v>197</v>
      </c>
      <c r="M180" s="252">
        <v>7</v>
      </c>
      <c r="N180" s="254">
        <v>4641000</v>
      </c>
      <c r="O180" s="256">
        <v>43475</v>
      </c>
      <c r="P180" s="265" t="s">
        <v>398</v>
      </c>
      <c r="Q180" s="252">
        <v>11</v>
      </c>
      <c r="R180" s="253">
        <v>43475</v>
      </c>
      <c r="S180" s="235"/>
      <c r="T180" s="254">
        <v>4641000</v>
      </c>
      <c r="U180" s="237"/>
      <c r="V180" s="237">
        <f t="shared" si="8"/>
        <v>4641000</v>
      </c>
    </row>
    <row r="181" spans="2:22" s="243" customFormat="1" ht="47.25" customHeight="1">
      <c r="B181" s="165">
        <v>80000000</v>
      </c>
      <c r="C181" s="191" t="s">
        <v>258</v>
      </c>
      <c r="D181" s="167">
        <v>43123</v>
      </c>
      <c r="E181" s="185" t="s">
        <v>45</v>
      </c>
      <c r="F181" s="185" t="s">
        <v>47</v>
      </c>
      <c r="G181" s="169" t="s">
        <v>54</v>
      </c>
      <c r="H181" s="185">
        <v>56498250</v>
      </c>
      <c r="I181" s="170">
        <f t="shared" si="6"/>
        <v>56498250</v>
      </c>
      <c r="J181" s="169" t="s">
        <v>55</v>
      </c>
      <c r="K181" s="169" t="str">
        <f t="shared" si="7"/>
        <v>No</v>
      </c>
      <c r="L181" s="185" t="s">
        <v>259</v>
      </c>
      <c r="M181" s="239"/>
      <c r="N181" s="240"/>
      <c r="O181" s="241"/>
      <c r="P181" s="239"/>
      <c r="Q181" s="239"/>
      <c r="R181" s="241"/>
      <c r="S181" s="239"/>
      <c r="T181" s="242"/>
      <c r="U181" s="242"/>
      <c r="V181" s="242">
        <f t="shared" si="8"/>
        <v>0</v>
      </c>
    </row>
    <row r="182" spans="2:22" s="238" customFormat="1" ht="47.25" customHeight="1">
      <c r="B182" s="159">
        <v>80000000</v>
      </c>
      <c r="C182" s="180" t="s">
        <v>260</v>
      </c>
      <c r="D182" s="173">
        <v>43279</v>
      </c>
      <c r="E182" s="164" t="s">
        <v>46</v>
      </c>
      <c r="F182" s="164" t="s">
        <v>143</v>
      </c>
      <c r="G182" s="160" t="s">
        <v>54</v>
      </c>
      <c r="H182" s="164">
        <v>81537850</v>
      </c>
      <c r="I182" s="161">
        <f t="shared" si="6"/>
        <v>81537850</v>
      </c>
      <c r="J182" s="160" t="s">
        <v>55</v>
      </c>
      <c r="K182" s="160" t="str">
        <f t="shared" si="7"/>
        <v>No</v>
      </c>
      <c r="L182" s="164" t="s">
        <v>259</v>
      </c>
      <c r="M182" s="252">
        <v>35</v>
      </c>
      <c r="N182" s="254">
        <v>78840000</v>
      </c>
      <c r="O182" s="256">
        <v>43495</v>
      </c>
      <c r="P182" s="265" t="s">
        <v>391</v>
      </c>
      <c r="Q182" s="252">
        <v>307</v>
      </c>
      <c r="R182" s="253">
        <v>43511</v>
      </c>
      <c r="S182" s="235"/>
      <c r="T182" s="254">
        <v>78840000</v>
      </c>
      <c r="U182" s="237"/>
      <c r="V182" s="237">
        <f t="shared" si="8"/>
        <v>78840000</v>
      </c>
    </row>
    <row r="183" spans="2:22" s="243" customFormat="1" ht="47.25" customHeight="1">
      <c r="B183" s="165">
        <v>80000000</v>
      </c>
      <c r="C183" s="186" t="s">
        <v>261</v>
      </c>
      <c r="D183" s="167">
        <v>43280</v>
      </c>
      <c r="E183" s="185" t="s">
        <v>36</v>
      </c>
      <c r="F183" s="185" t="s">
        <v>47</v>
      </c>
      <c r="G183" s="169" t="s">
        <v>54</v>
      </c>
      <c r="H183" s="185">
        <v>75065750</v>
      </c>
      <c r="I183" s="170">
        <f t="shared" si="6"/>
        <v>75065750</v>
      </c>
      <c r="J183" s="169" t="s">
        <v>55</v>
      </c>
      <c r="K183" s="169" t="str">
        <f t="shared" si="7"/>
        <v>No</v>
      </c>
      <c r="L183" s="185" t="s">
        <v>259</v>
      </c>
      <c r="M183" s="239"/>
      <c r="N183" s="240"/>
      <c r="O183" s="241"/>
      <c r="P183" s="257" t="s">
        <v>391</v>
      </c>
      <c r="Q183" s="258">
        <v>279</v>
      </c>
      <c r="R183" s="259">
        <v>43508</v>
      </c>
      <c r="S183" s="239"/>
      <c r="T183" s="260">
        <v>73005000</v>
      </c>
      <c r="U183" s="242"/>
      <c r="V183" s="242">
        <f t="shared" si="8"/>
        <v>73005000</v>
      </c>
    </row>
    <row r="184" spans="2:22" s="243" customFormat="1" ht="47.25" customHeight="1">
      <c r="B184" s="165">
        <v>80000000</v>
      </c>
      <c r="C184" s="190" t="s">
        <v>262</v>
      </c>
      <c r="D184" s="167">
        <v>43318</v>
      </c>
      <c r="E184" s="185" t="s">
        <v>33</v>
      </c>
      <c r="F184" s="185" t="s">
        <v>47</v>
      </c>
      <c r="G184" s="169" t="s">
        <v>54</v>
      </c>
      <c r="H184" s="168">
        <v>108502719</v>
      </c>
      <c r="I184" s="170">
        <f t="shared" si="6"/>
        <v>108502719</v>
      </c>
      <c r="J184" s="169" t="s">
        <v>55</v>
      </c>
      <c r="K184" s="169" t="str">
        <f t="shared" si="7"/>
        <v>No</v>
      </c>
      <c r="L184" s="185" t="s">
        <v>2</v>
      </c>
      <c r="M184" s="248"/>
      <c r="N184" s="240"/>
      <c r="O184" s="241"/>
      <c r="P184" s="239"/>
      <c r="Q184" s="239"/>
      <c r="R184" s="241"/>
      <c r="S184" s="239"/>
      <c r="T184" s="242"/>
      <c r="U184" s="242"/>
      <c r="V184" s="242">
        <f t="shared" si="8"/>
        <v>0</v>
      </c>
    </row>
    <row r="185" spans="2:22" ht="47.25" customHeight="1">
      <c r="B185" s="128">
        <v>93140000</v>
      </c>
      <c r="C185" s="151" t="s">
        <v>263</v>
      </c>
      <c r="D185" s="230">
        <v>43117</v>
      </c>
      <c r="E185" s="117" t="s">
        <v>34</v>
      </c>
      <c r="F185" s="117" t="s">
        <v>143</v>
      </c>
      <c r="G185" s="116" t="s">
        <v>54</v>
      </c>
      <c r="H185" s="112">
        <v>10000000</v>
      </c>
      <c r="I185" s="118">
        <f t="shared" si="6"/>
        <v>10000000</v>
      </c>
      <c r="J185" s="116" t="s">
        <v>55</v>
      </c>
      <c r="K185" s="116" t="str">
        <f t="shared" si="7"/>
        <v>No</v>
      </c>
      <c r="L185" s="117" t="s">
        <v>264</v>
      </c>
      <c r="M185" s="279">
        <v>119</v>
      </c>
      <c r="N185" s="280">
        <v>6000000</v>
      </c>
      <c r="O185" s="281">
        <v>43535</v>
      </c>
      <c r="P185" s="282" t="s">
        <v>395</v>
      </c>
      <c r="Q185" s="244"/>
      <c r="R185" s="246"/>
      <c r="S185" s="244"/>
      <c r="T185" s="247"/>
      <c r="U185" s="247"/>
      <c r="V185" s="247">
        <f t="shared" si="8"/>
        <v>0</v>
      </c>
    </row>
    <row r="186" spans="2:22" s="243" customFormat="1" ht="47.25" customHeight="1">
      <c r="B186" s="165">
        <v>84130000</v>
      </c>
      <c r="C186" s="188" t="s">
        <v>265</v>
      </c>
      <c r="D186" s="167">
        <v>43122</v>
      </c>
      <c r="E186" s="185" t="s">
        <v>38</v>
      </c>
      <c r="F186" s="185" t="s">
        <v>143</v>
      </c>
      <c r="G186" s="169" t="s">
        <v>54</v>
      </c>
      <c r="H186" s="168">
        <v>8000000</v>
      </c>
      <c r="I186" s="170">
        <f t="shared" si="6"/>
        <v>8000000</v>
      </c>
      <c r="J186" s="169" t="s">
        <v>55</v>
      </c>
      <c r="K186" s="169" t="str">
        <f t="shared" si="7"/>
        <v>No</v>
      </c>
      <c r="L186" s="185" t="s">
        <v>197</v>
      </c>
      <c r="M186" s="239"/>
      <c r="N186" s="240"/>
      <c r="O186" s="241"/>
      <c r="P186" s="239"/>
      <c r="Q186" s="239"/>
      <c r="R186" s="241"/>
      <c r="S186" s="239"/>
      <c r="T186" s="242"/>
      <c r="U186" s="242"/>
      <c r="V186" s="242">
        <f t="shared" si="8"/>
        <v>0</v>
      </c>
    </row>
    <row r="187" spans="2:22" s="243" customFormat="1" ht="47.25" customHeight="1">
      <c r="B187" s="165">
        <v>84130000</v>
      </c>
      <c r="C187" s="189" t="s">
        <v>266</v>
      </c>
      <c r="D187" s="167">
        <v>43124</v>
      </c>
      <c r="E187" s="185" t="s">
        <v>45</v>
      </c>
      <c r="F187" s="185" t="s">
        <v>144</v>
      </c>
      <c r="G187" s="169" t="s">
        <v>54</v>
      </c>
      <c r="H187" s="168">
        <v>26000000</v>
      </c>
      <c r="I187" s="170">
        <f t="shared" si="6"/>
        <v>26000000</v>
      </c>
      <c r="J187" s="169" t="s">
        <v>55</v>
      </c>
      <c r="K187" s="169" t="str">
        <f t="shared" si="7"/>
        <v>No</v>
      </c>
      <c r="L187" s="185" t="s">
        <v>197</v>
      </c>
      <c r="M187" s="239"/>
      <c r="N187" s="240"/>
      <c r="O187" s="241"/>
      <c r="P187" s="239"/>
      <c r="Q187" s="239"/>
      <c r="R187" s="241"/>
      <c r="S187" s="239"/>
      <c r="T187" s="242"/>
      <c r="U187" s="242"/>
      <c r="V187" s="242">
        <f t="shared" si="8"/>
        <v>0</v>
      </c>
    </row>
    <row r="188" spans="2:22" s="243" customFormat="1" ht="47.25" customHeight="1">
      <c r="B188" s="165">
        <v>84130000</v>
      </c>
      <c r="C188" s="189" t="s">
        <v>267</v>
      </c>
      <c r="D188" s="167">
        <v>43279</v>
      </c>
      <c r="E188" s="185" t="s">
        <v>36</v>
      </c>
      <c r="F188" s="185" t="s">
        <v>144</v>
      </c>
      <c r="G188" s="169" t="s">
        <v>54</v>
      </c>
      <c r="H188" s="168">
        <v>24000000</v>
      </c>
      <c r="I188" s="170">
        <f t="shared" si="6"/>
        <v>24000000</v>
      </c>
      <c r="J188" s="169" t="s">
        <v>55</v>
      </c>
      <c r="K188" s="169" t="str">
        <f t="shared" si="7"/>
        <v>No</v>
      </c>
      <c r="L188" s="185" t="s">
        <v>197</v>
      </c>
      <c r="M188" s="239"/>
      <c r="N188" s="240"/>
      <c r="O188" s="241"/>
      <c r="P188" s="239"/>
      <c r="Q188" s="239"/>
      <c r="R188" s="241"/>
      <c r="S188" s="239"/>
      <c r="T188" s="242"/>
      <c r="U188" s="242"/>
      <c r="V188" s="242">
        <f t="shared" si="8"/>
        <v>0</v>
      </c>
    </row>
    <row r="189" spans="2:22" s="235" customFormat="1" ht="47.25" customHeight="1">
      <c r="B189" s="159">
        <v>80130000</v>
      </c>
      <c r="C189" s="181" t="s">
        <v>268</v>
      </c>
      <c r="D189" s="173">
        <v>43497</v>
      </c>
      <c r="E189" s="164" t="s">
        <v>45</v>
      </c>
      <c r="F189" s="164" t="s">
        <v>143</v>
      </c>
      <c r="G189" s="160" t="s">
        <v>54</v>
      </c>
      <c r="H189" s="174">
        <v>8000000</v>
      </c>
      <c r="I189" s="161">
        <f t="shared" si="6"/>
        <v>8000000</v>
      </c>
      <c r="J189" s="160" t="s">
        <v>55</v>
      </c>
      <c r="K189" s="160" t="str">
        <f t="shared" si="7"/>
        <v>No</v>
      </c>
      <c r="L189" s="164" t="s">
        <v>179</v>
      </c>
      <c r="M189" s="252">
        <v>42</v>
      </c>
      <c r="N189" s="254">
        <v>7448865</v>
      </c>
      <c r="O189" s="256">
        <v>43495</v>
      </c>
      <c r="P189" s="265" t="s">
        <v>388</v>
      </c>
      <c r="Q189" s="252">
        <v>345</v>
      </c>
      <c r="R189" s="253">
        <v>43518</v>
      </c>
      <c r="T189" s="254">
        <v>7448865</v>
      </c>
      <c r="U189" s="237"/>
      <c r="V189" s="237">
        <f t="shared" si="8"/>
        <v>7448865</v>
      </c>
    </row>
    <row r="190" spans="2:22" s="238" customFormat="1" ht="47.25" customHeight="1">
      <c r="B190" s="159">
        <v>82100000</v>
      </c>
      <c r="C190" s="182" t="s">
        <v>270</v>
      </c>
      <c r="D190" s="173">
        <v>43112</v>
      </c>
      <c r="E190" s="164" t="s">
        <v>45</v>
      </c>
      <c r="F190" s="164" t="s">
        <v>143</v>
      </c>
      <c r="G190" s="160" t="s">
        <v>54</v>
      </c>
      <c r="H190" s="164">
        <f>15000000+6163912</f>
        <v>21163912</v>
      </c>
      <c r="I190" s="161">
        <f t="shared" si="6"/>
        <v>21163912</v>
      </c>
      <c r="J190" s="160" t="s">
        <v>55</v>
      </c>
      <c r="K190" s="160" t="str">
        <f t="shared" si="7"/>
        <v>No</v>
      </c>
      <c r="L190" s="164" t="s">
        <v>234</v>
      </c>
      <c r="M190" s="252">
        <v>56</v>
      </c>
      <c r="N190" s="254">
        <v>21163912</v>
      </c>
      <c r="O190" s="256">
        <v>43508</v>
      </c>
      <c r="P190" s="265" t="s">
        <v>405</v>
      </c>
      <c r="Q190" s="235"/>
      <c r="R190" s="236"/>
      <c r="S190" s="235"/>
      <c r="T190" s="237"/>
      <c r="U190" s="237"/>
      <c r="V190" s="237">
        <f t="shared" si="8"/>
        <v>0</v>
      </c>
    </row>
    <row r="191" spans="2:22" s="238" customFormat="1" ht="47.25" customHeight="1">
      <c r="B191" s="159">
        <v>781022</v>
      </c>
      <c r="C191" s="182" t="s">
        <v>271</v>
      </c>
      <c r="D191" s="173">
        <v>43124</v>
      </c>
      <c r="E191" s="164" t="s">
        <v>45</v>
      </c>
      <c r="F191" s="164" t="s">
        <v>143</v>
      </c>
      <c r="G191" s="160" t="s">
        <v>54</v>
      </c>
      <c r="H191" s="164">
        <v>10000000</v>
      </c>
      <c r="I191" s="161">
        <f t="shared" si="6"/>
        <v>10000000</v>
      </c>
      <c r="J191" s="160" t="s">
        <v>55</v>
      </c>
      <c r="K191" s="160" t="str">
        <f t="shared" si="7"/>
        <v>No</v>
      </c>
      <c r="L191" s="164" t="s">
        <v>298</v>
      </c>
      <c r="M191" s="252">
        <v>31</v>
      </c>
      <c r="N191" s="254">
        <v>10000000</v>
      </c>
      <c r="O191" s="256">
        <v>43494</v>
      </c>
      <c r="P191" s="265" t="s">
        <v>406</v>
      </c>
      <c r="Q191" s="252">
        <v>335</v>
      </c>
      <c r="R191" s="253">
        <v>43517</v>
      </c>
      <c r="S191" s="235"/>
      <c r="T191" s="254">
        <v>10000000</v>
      </c>
      <c r="U191" s="237"/>
      <c r="V191" s="237">
        <f t="shared" si="8"/>
        <v>10000000</v>
      </c>
    </row>
    <row r="192" spans="2:22" s="243" customFormat="1" ht="47.25" customHeight="1">
      <c r="B192" s="165">
        <v>82100000</v>
      </c>
      <c r="C192" s="186" t="s">
        <v>272</v>
      </c>
      <c r="D192" s="167">
        <v>43276</v>
      </c>
      <c r="E192" s="185" t="s">
        <v>269</v>
      </c>
      <c r="F192" s="185" t="s">
        <v>143</v>
      </c>
      <c r="G192" s="169" t="s">
        <v>54</v>
      </c>
      <c r="H192" s="185">
        <v>3800160</v>
      </c>
      <c r="I192" s="170">
        <f t="shared" si="6"/>
        <v>3800160</v>
      </c>
      <c r="J192" s="169" t="s">
        <v>55</v>
      </c>
      <c r="K192" s="169" t="str">
        <f t="shared" si="7"/>
        <v>No</v>
      </c>
      <c r="L192" s="185" t="s">
        <v>197</v>
      </c>
      <c r="M192" s="239"/>
      <c r="N192" s="240"/>
      <c r="O192" s="241"/>
      <c r="P192" s="239"/>
      <c r="Q192" s="239"/>
      <c r="R192" s="241"/>
      <c r="S192" s="239"/>
      <c r="T192" s="242"/>
      <c r="U192" s="242"/>
      <c r="V192" s="242">
        <f t="shared" si="8"/>
        <v>0</v>
      </c>
    </row>
    <row r="193" spans="2:22" s="243" customFormat="1" ht="47.25" customHeight="1">
      <c r="B193" s="165">
        <v>53102710</v>
      </c>
      <c r="C193" s="187" t="s">
        <v>273</v>
      </c>
      <c r="D193" s="167">
        <v>43497</v>
      </c>
      <c r="E193" s="185" t="s">
        <v>34</v>
      </c>
      <c r="F193" s="185" t="s">
        <v>144</v>
      </c>
      <c r="G193" s="169" t="s">
        <v>54</v>
      </c>
      <c r="H193" s="185">
        <v>50000000</v>
      </c>
      <c r="I193" s="170">
        <f t="shared" si="6"/>
        <v>50000000</v>
      </c>
      <c r="J193" s="169" t="s">
        <v>55</v>
      </c>
      <c r="K193" s="169" t="str">
        <f t="shared" si="7"/>
        <v>No</v>
      </c>
      <c r="L193" s="185" t="s">
        <v>264</v>
      </c>
      <c r="M193" s="239"/>
      <c r="N193" s="240"/>
      <c r="O193" s="241"/>
      <c r="P193" s="239"/>
      <c r="Q193" s="239"/>
      <c r="R193" s="241"/>
      <c r="S193" s="239"/>
      <c r="T193" s="242"/>
      <c r="U193" s="242"/>
      <c r="V193" s="242">
        <f t="shared" si="8"/>
        <v>0</v>
      </c>
    </row>
    <row r="194" spans="2:22" s="243" customFormat="1" ht="47.25" customHeight="1">
      <c r="B194" s="165" t="s">
        <v>274</v>
      </c>
      <c r="C194" s="187" t="s">
        <v>275</v>
      </c>
      <c r="D194" s="167">
        <v>43497</v>
      </c>
      <c r="E194" s="185" t="s">
        <v>276</v>
      </c>
      <c r="F194" s="185" t="s">
        <v>144</v>
      </c>
      <c r="G194" s="169" t="s">
        <v>54</v>
      </c>
      <c r="H194" s="185">
        <v>60000000</v>
      </c>
      <c r="I194" s="170">
        <f t="shared" si="6"/>
        <v>60000000</v>
      </c>
      <c r="J194" s="169" t="s">
        <v>55</v>
      </c>
      <c r="K194" s="169" t="str">
        <f t="shared" si="7"/>
        <v>No</v>
      </c>
      <c r="L194" s="185" t="s">
        <v>264</v>
      </c>
      <c r="M194" s="239"/>
      <c r="N194" s="240"/>
      <c r="O194" s="241"/>
      <c r="P194" s="239"/>
      <c r="Q194" s="239"/>
      <c r="R194" s="241"/>
      <c r="S194" s="239"/>
      <c r="T194" s="242"/>
      <c r="U194" s="242"/>
      <c r="V194" s="242">
        <f t="shared" si="8"/>
        <v>0</v>
      </c>
    </row>
    <row r="195" spans="2:22" s="243" customFormat="1" ht="47.25" customHeight="1">
      <c r="B195" s="165">
        <v>31160000</v>
      </c>
      <c r="C195" s="184" t="s">
        <v>277</v>
      </c>
      <c r="D195" s="167">
        <v>43410</v>
      </c>
      <c r="E195" s="185" t="s">
        <v>38</v>
      </c>
      <c r="F195" s="185" t="s">
        <v>143</v>
      </c>
      <c r="G195" s="169" t="s">
        <v>54</v>
      </c>
      <c r="H195" s="185">
        <v>10000000</v>
      </c>
      <c r="I195" s="170">
        <f t="shared" si="6"/>
        <v>10000000</v>
      </c>
      <c r="J195" s="169" t="s">
        <v>55</v>
      </c>
      <c r="K195" s="169" t="str">
        <f t="shared" si="7"/>
        <v>No</v>
      </c>
      <c r="L195" s="185" t="s">
        <v>197</v>
      </c>
      <c r="M195" s="239"/>
      <c r="N195" s="240"/>
      <c r="O195" s="241"/>
      <c r="P195" s="239"/>
      <c r="Q195" s="239"/>
      <c r="R195" s="241"/>
      <c r="S195" s="239"/>
      <c r="T195" s="242"/>
      <c r="U195" s="242"/>
      <c r="V195" s="242">
        <f t="shared" si="8"/>
        <v>0</v>
      </c>
    </row>
    <row r="196" spans="2:22" s="243" customFormat="1" ht="47.25" customHeight="1">
      <c r="B196" s="165">
        <v>81111812</v>
      </c>
      <c r="C196" s="184" t="s">
        <v>278</v>
      </c>
      <c r="D196" s="167">
        <v>43403</v>
      </c>
      <c r="E196" s="185" t="s">
        <v>38</v>
      </c>
      <c r="F196" s="185" t="s">
        <v>202</v>
      </c>
      <c r="G196" s="169" t="s">
        <v>54</v>
      </c>
      <c r="H196" s="185">
        <v>90000000</v>
      </c>
      <c r="I196" s="170">
        <f t="shared" si="6"/>
        <v>90000000</v>
      </c>
      <c r="J196" s="169" t="s">
        <v>55</v>
      </c>
      <c r="K196" s="169" t="str">
        <f t="shared" si="7"/>
        <v>No</v>
      </c>
      <c r="L196" s="185" t="s">
        <v>179</v>
      </c>
      <c r="M196" s="239"/>
      <c r="N196" s="240"/>
      <c r="O196" s="241"/>
      <c r="P196" s="239"/>
      <c r="Q196" s="239"/>
      <c r="R196" s="241"/>
      <c r="S196" s="239"/>
      <c r="T196" s="242"/>
      <c r="U196" s="242"/>
      <c r="V196" s="242">
        <f t="shared" si="8"/>
        <v>0</v>
      </c>
    </row>
    <row r="197" spans="2:22" s="243" customFormat="1" ht="47.25" customHeight="1">
      <c r="B197" s="165">
        <v>81101706</v>
      </c>
      <c r="C197" s="184" t="s">
        <v>279</v>
      </c>
      <c r="D197" s="167">
        <v>43497</v>
      </c>
      <c r="E197" s="185"/>
      <c r="F197" s="185" t="s">
        <v>187</v>
      </c>
      <c r="G197" s="169" t="s">
        <v>54</v>
      </c>
      <c r="H197" s="185">
        <v>200000000</v>
      </c>
      <c r="I197" s="170">
        <f t="shared" si="6"/>
        <v>200000000</v>
      </c>
      <c r="J197" s="169" t="s">
        <v>55</v>
      </c>
      <c r="K197" s="169" t="str">
        <f t="shared" si="7"/>
        <v>No</v>
      </c>
      <c r="L197" s="185" t="s">
        <v>177</v>
      </c>
      <c r="M197" s="239"/>
      <c r="N197" s="240"/>
      <c r="O197" s="241"/>
      <c r="P197" s="239"/>
      <c r="Q197" s="239"/>
      <c r="R197" s="241"/>
      <c r="S197" s="239"/>
      <c r="T197" s="242"/>
      <c r="U197" s="242"/>
      <c r="V197" s="242">
        <f t="shared" si="8"/>
        <v>0</v>
      </c>
    </row>
    <row r="198" spans="2:22" s="264" customFormat="1" ht="47.25" customHeight="1">
      <c r="B198" s="128">
        <v>80111600</v>
      </c>
      <c r="C198" s="113" t="s">
        <v>280</v>
      </c>
      <c r="D198" s="230">
        <v>43497</v>
      </c>
      <c r="E198" s="117" t="s">
        <v>46</v>
      </c>
      <c r="F198" s="117" t="s">
        <v>143</v>
      </c>
      <c r="G198" s="116" t="s">
        <v>54</v>
      </c>
      <c r="H198" s="117">
        <v>60000000</v>
      </c>
      <c r="I198" s="118">
        <f t="shared" si="6"/>
        <v>60000000</v>
      </c>
      <c r="J198" s="116" t="s">
        <v>55</v>
      </c>
      <c r="K198" s="116" t="str">
        <f t="shared" si="7"/>
        <v>No</v>
      </c>
      <c r="L198" s="117" t="s">
        <v>264</v>
      </c>
      <c r="M198" s="279">
        <v>103</v>
      </c>
      <c r="N198" s="280">
        <v>3778250</v>
      </c>
      <c r="O198" s="281">
        <v>43529</v>
      </c>
      <c r="P198" s="282" t="s">
        <v>388</v>
      </c>
      <c r="Q198" s="261"/>
      <c r="R198" s="262"/>
      <c r="S198" s="261"/>
      <c r="T198" s="263"/>
      <c r="U198" s="263"/>
      <c r="V198" s="263">
        <f t="shared" si="8"/>
        <v>0</v>
      </c>
    </row>
    <row r="199" spans="2:22" s="243" customFormat="1" ht="47.25" customHeight="1">
      <c r="B199" s="165">
        <v>95121514</v>
      </c>
      <c r="C199" s="184" t="s">
        <v>281</v>
      </c>
      <c r="D199" s="167">
        <v>43122</v>
      </c>
      <c r="E199" s="185" t="s">
        <v>45</v>
      </c>
      <c r="F199" s="185" t="s">
        <v>144</v>
      </c>
      <c r="G199" s="169" t="s">
        <v>54</v>
      </c>
      <c r="H199" s="185">
        <v>45000000</v>
      </c>
      <c r="I199" s="170">
        <f aca="true" t="shared" si="10" ref="I199:I214">H199</f>
        <v>45000000</v>
      </c>
      <c r="J199" s="169" t="s">
        <v>55</v>
      </c>
      <c r="K199" s="169" t="str">
        <f aca="true" t="shared" si="11" ref="K199:K213">J199</f>
        <v>No</v>
      </c>
      <c r="L199" s="185" t="s">
        <v>229</v>
      </c>
      <c r="M199" s="258">
        <v>61</v>
      </c>
      <c r="N199" s="260">
        <v>40000000</v>
      </c>
      <c r="O199" s="283">
        <v>43511</v>
      </c>
      <c r="P199" s="257" t="s">
        <v>408</v>
      </c>
      <c r="Q199" s="239"/>
      <c r="R199" s="241"/>
      <c r="S199" s="239"/>
      <c r="T199" s="242"/>
      <c r="U199" s="242"/>
      <c r="V199" s="242">
        <f t="shared" si="8"/>
        <v>0</v>
      </c>
    </row>
    <row r="200" spans="2:22" s="243" customFormat="1" ht="47.25" customHeight="1">
      <c r="B200" s="165">
        <v>70171704</v>
      </c>
      <c r="C200" s="184" t="s">
        <v>282</v>
      </c>
      <c r="D200" s="167">
        <v>43307</v>
      </c>
      <c r="E200" s="185" t="s">
        <v>37</v>
      </c>
      <c r="F200" s="185" t="s">
        <v>143</v>
      </c>
      <c r="G200" s="169" t="s">
        <v>54</v>
      </c>
      <c r="H200" s="185">
        <v>7000000</v>
      </c>
      <c r="I200" s="170">
        <f t="shared" si="10"/>
        <v>7000000</v>
      </c>
      <c r="J200" s="169" t="s">
        <v>55</v>
      </c>
      <c r="K200" s="169" t="str">
        <f t="shared" si="11"/>
        <v>No</v>
      </c>
      <c r="L200" s="185" t="s">
        <v>197</v>
      </c>
      <c r="M200" s="239"/>
      <c r="N200" s="240"/>
      <c r="O200" s="241"/>
      <c r="P200" s="239"/>
      <c r="Q200" s="239"/>
      <c r="R200" s="241"/>
      <c r="S200" s="239"/>
      <c r="T200" s="242"/>
      <c r="U200" s="242"/>
      <c r="V200" s="242">
        <f t="shared" si="8"/>
        <v>0</v>
      </c>
    </row>
    <row r="201" spans="2:22" s="238" customFormat="1" ht="47.25" customHeight="1">
      <c r="B201" s="159">
        <v>82121703</v>
      </c>
      <c r="C201" s="181" t="s">
        <v>283</v>
      </c>
      <c r="D201" s="173">
        <v>43118</v>
      </c>
      <c r="E201" s="164" t="s">
        <v>45</v>
      </c>
      <c r="F201" s="164" t="s">
        <v>144</v>
      </c>
      <c r="G201" s="160" t="s">
        <v>54</v>
      </c>
      <c r="H201" s="164">
        <v>179955846</v>
      </c>
      <c r="I201" s="161">
        <f t="shared" si="10"/>
        <v>179955846</v>
      </c>
      <c r="J201" s="160" t="s">
        <v>55</v>
      </c>
      <c r="K201" s="160" t="str">
        <f t="shared" si="11"/>
        <v>No</v>
      </c>
      <c r="L201" s="164" t="s">
        <v>179</v>
      </c>
      <c r="M201" s="252" t="s">
        <v>403</v>
      </c>
      <c r="N201" s="254">
        <v>214588896</v>
      </c>
      <c r="O201" s="256">
        <v>43475</v>
      </c>
      <c r="P201" s="265" t="s">
        <v>394</v>
      </c>
      <c r="Q201" s="252">
        <v>7</v>
      </c>
      <c r="R201" s="253">
        <v>43475</v>
      </c>
      <c r="S201" s="235"/>
      <c r="T201" s="254">
        <v>34623050</v>
      </c>
      <c r="U201" s="237"/>
      <c r="V201" s="237">
        <f t="shared" si="8"/>
        <v>34623050</v>
      </c>
    </row>
    <row r="202" spans="2:22" s="243" customFormat="1" ht="47.25" customHeight="1">
      <c r="B202" s="165">
        <v>70111703</v>
      </c>
      <c r="C202" s="184" t="s">
        <v>284</v>
      </c>
      <c r="D202" s="167">
        <v>43739</v>
      </c>
      <c r="E202" s="185" t="s">
        <v>269</v>
      </c>
      <c r="F202" s="185" t="s">
        <v>204</v>
      </c>
      <c r="G202" s="169" t="s">
        <v>54</v>
      </c>
      <c r="H202" s="185">
        <v>25000000</v>
      </c>
      <c r="I202" s="170">
        <f t="shared" si="10"/>
        <v>25000000</v>
      </c>
      <c r="J202" s="169" t="s">
        <v>55</v>
      </c>
      <c r="K202" s="169" t="str">
        <f t="shared" si="11"/>
        <v>No</v>
      </c>
      <c r="L202" s="185" t="s">
        <v>197</v>
      </c>
      <c r="M202" s="239"/>
      <c r="N202" s="240"/>
      <c r="O202" s="241"/>
      <c r="P202" s="239"/>
      <c r="Q202" s="239"/>
      <c r="R202" s="241"/>
      <c r="S202" s="239"/>
      <c r="T202" s="242"/>
      <c r="U202" s="242"/>
      <c r="V202" s="242">
        <f t="shared" si="8"/>
        <v>0</v>
      </c>
    </row>
    <row r="203" spans="2:22" s="243" customFormat="1" ht="47.25" customHeight="1">
      <c r="B203" s="165">
        <v>72153303</v>
      </c>
      <c r="C203" s="184" t="s">
        <v>285</v>
      </c>
      <c r="D203" s="167">
        <v>43497</v>
      </c>
      <c r="E203" s="185" t="s">
        <v>269</v>
      </c>
      <c r="F203" s="185" t="s">
        <v>204</v>
      </c>
      <c r="G203" s="169" t="s">
        <v>54</v>
      </c>
      <c r="H203" s="185">
        <v>12000000</v>
      </c>
      <c r="I203" s="170">
        <f t="shared" si="10"/>
        <v>12000000</v>
      </c>
      <c r="J203" s="169" t="s">
        <v>55</v>
      </c>
      <c r="K203" s="169" t="str">
        <f t="shared" si="11"/>
        <v>No</v>
      </c>
      <c r="L203" s="185" t="s">
        <v>197</v>
      </c>
      <c r="M203" s="239"/>
      <c r="N203" s="240"/>
      <c r="O203" s="241"/>
      <c r="P203" s="239"/>
      <c r="Q203" s="239"/>
      <c r="R203" s="241"/>
      <c r="S203" s="239"/>
      <c r="T203" s="242"/>
      <c r="U203" s="242"/>
      <c r="V203" s="242">
        <f t="shared" si="8"/>
        <v>0</v>
      </c>
    </row>
    <row r="204" spans="2:22" s="243" customFormat="1" ht="47.25" customHeight="1">
      <c r="B204" s="165">
        <v>41100000</v>
      </c>
      <c r="C204" s="184" t="s">
        <v>286</v>
      </c>
      <c r="D204" s="167">
        <v>43280</v>
      </c>
      <c r="E204" s="185" t="s">
        <v>36</v>
      </c>
      <c r="F204" s="185" t="s">
        <v>47</v>
      </c>
      <c r="G204" s="169" t="s">
        <v>54</v>
      </c>
      <c r="H204" s="185">
        <v>45000000</v>
      </c>
      <c r="I204" s="170">
        <f t="shared" si="10"/>
        <v>45000000</v>
      </c>
      <c r="J204" s="169" t="s">
        <v>55</v>
      </c>
      <c r="K204" s="169" t="str">
        <f t="shared" si="11"/>
        <v>No</v>
      </c>
      <c r="L204" s="185" t="s">
        <v>179</v>
      </c>
      <c r="M204" s="239"/>
      <c r="N204" s="240"/>
      <c r="O204" s="241"/>
      <c r="P204" s="239"/>
      <c r="Q204" s="239"/>
      <c r="R204" s="241"/>
      <c r="S204" s="239"/>
      <c r="T204" s="242"/>
      <c r="U204" s="242"/>
      <c r="V204" s="242">
        <f t="shared" si="8"/>
        <v>0</v>
      </c>
    </row>
    <row r="205" spans="2:22" s="243" customFormat="1" ht="47.25" customHeight="1">
      <c r="B205" s="165">
        <v>41100000</v>
      </c>
      <c r="C205" s="184" t="s">
        <v>287</v>
      </c>
      <c r="D205" s="167">
        <v>43271</v>
      </c>
      <c r="E205" s="185" t="s">
        <v>38</v>
      </c>
      <c r="F205" s="185" t="s">
        <v>143</v>
      </c>
      <c r="G205" s="169" t="s">
        <v>54</v>
      </c>
      <c r="H205" s="185">
        <v>8000000</v>
      </c>
      <c r="I205" s="170">
        <f t="shared" si="10"/>
        <v>8000000</v>
      </c>
      <c r="J205" s="169" t="s">
        <v>55</v>
      </c>
      <c r="K205" s="169" t="str">
        <f t="shared" si="11"/>
        <v>No</v>
      </c>
      <c r="L205" s="185" t="s">
        <v>197</v>
      </c>
      <c r="M205" s="239"/>
      <c r="N205" s="240"/>
      <c r="O205" s="241"/>
      <c r="P205" s="239"/>
      <c r="Q205" s="239"/>
      <c r="R205" s="241"/>
      <c r="S205" s="239"/>
      <c r="T205" s="242"/>
      <c r="U205" s="242"/>
      <c r="V205" s="242">
        <f t="shared" si="8"/>
        <v>0</v>
      </c>
    </row>
    <row r="206" spans="2:22" s="243" customFormat="1" ht="47.25" customHeight="1">
      <c r="B206" s="165">
        <v>72144032</v>
      </c>
      <c r="C206" s="184" t="s">
        <v>288</v>
      </c>
      <c r="D206" s="167">
        <v>43497</v>
      </c>
      <c r="E206" s="185" t="s">
        <v>34</v>
      </c>
      <c r="F206" s="185" t="s">
        <v>187</v>
      </c>
      <c r="G206" s="169" t="s">
        <v>54</v>
      </c>
      <c r="H206" s="185">
        <v>100000000</v>
      </c>
      <c r="I206" s="170">
        <f t="shared" si="10"/>
        <v>100000000</v>
      </c>
      <c r="J206" s="169" t="s">
        <v>55</v>
      </c>
      <c r="K206" s="169" t="str">
        <f t="shared" si="11"/>
        <v>No</v>
      </c>
      <c r="L206" s="185" t="s">
        <v>197</v>
      </c>
      <c r="M206" s="239"/>
      <c r="N206" s="240"/>
      <c r="O206" s="241"/>
      <c r="P206" s="239"/>
      <c r="Q206" s="239"/>
      <c r="R206" s="241"/>
      <c r="S206" s="239"/>
      <c r="T206" s="242"/>
      <c r="U206" s="242"/>
      <c r="V206" s="242">
        <f t="shared" si="8"/>
        <v>0</v>
      </c>
    </row>
    <row r="207" spans="2:22" s="243" customFormat="1" ht="47.25" customHeight="1">
      <c r="B207" s="165">
        <v>30251501</v>
      </c>
      <c r="C207" s="184" t="s">
        <v>289</v>
      </c>
      <c r="D207" s="167">
        <v>43497</v>
      </c>
      <c r="E207" s="185" t="s">
        <v>34</v>
      </c>
      <c r="F207" s="185" t="s">
        <v>187</v>
      </c>
      <c r="G207" s="169" t="s">
        <v>54</v>
      </c>
      <c r="H207" s="185">
        <v>45000000</v>
      </c>
      <c r="I207" s="170">
        <f t="shared" si="10"/>
        <v>45000000</v>
      </c>
      <c r="J207" s="169" t="s">
        <v>55</v>
      </c>
      <c r="K207" s="169" t="str">
        <f t="shared" si="11"/>
        <v>No</v>
      </c>
      <c r="L207" s="185" t="s">
        <v>197</v>
      </c>
      <c r="M207" s="239"/>
      <c r="N207" s="240"/>
      <c r="O207" s="241"/>
      <c r="P207" s="239"/>
      <c r="Q207" s="239"/>
      <c r="R207" s="241"/>
      <c r="S207" s="239"/>
      <c r="T207" s="242"/>
      <c r="U207" s="242"/>
      <c r="V207" s="242">
        <f t="shared" si="8"/>
        <v>0</v>
      </c>
    </row>
    <row r="208" spans="2:22" s="243" customFormat="1" ht="47.25" customHeight="1">
      <c r="B208" s="165">
        <v>80000000</v>
      </c>
      <c r="C208" s="175" t="s">
        <v>290</v>
      </c>
      <c r="D208" s="167">
        <v>43497</v>
      </c>
      <c r="E208" s="185" t="s">
        <v>34</v>
      </c>
      <c r="F208" s="185" t="s">
        <v>47</v>
      </c>
      <c r="G208" s="169" t="s">
        <v>54</v>
      </c>
      <c r="H208" s="185">
        <v>142800000</v>
      </c>
      <c r="I208" s="170">
        <f t="shared" si="10"/>
        <v>142800000</v>
      </c>
      <c r="J208" s="169" t="s">
        <v>55</v>
      </c>
      <c r="K208" s="169" t="s">
        <v>55</v>
      </c>
      <c r="L208" s="185" t="s">
        <v>234</v>
      </c>
      <c r="M208" s="239"/>
      <c r="N208" s="240"/>
      <c r="O208" s="241"/>
      <c r="P208" s="239"/>
      <c r="Q208" s="239"/>
      <c r="R208" s="241"/>
      <c r="S208" s="239"/>
      <c r="T208" s="242"/>
      <c r="U208" s="242"/>
      <c r="V208" s="242">
        <f t="shared" si="8"/>
        <v>0</v>
      </c>
    </row>
    <row r="209" spans="2:22" s="243" customFormat="1" ht="47.25" customHeight="1">
      <c r="B209" s="165">
        <v>80000000</v>
      </c>
      <c r="C209" s="175" t="s">
        <v>291</v>
      </c>
      <c r="D209" s="167">
        <v>43497</v>
      </c>
      <c r="E209" s="185" t="s">
        <v>33</v>
      </c>
      <c r="F209" s="185" t="s">
        <v>47</v>
      </c>
      <c r="G209" s="169" t="s">
        <v>54</v>
      </c>
      <c r="H209" s="185">
        <v>180000000</v>
      </c>
      <c r="I209" s="170">
        <f t="shared" si="10"/>
        <v>180000000</v>
      </c>
      <c r="J209" s="169" t="s">
        <v>55</v>
      </c>
      <c r="K209" s="169" t="s">
        <v>55</v>
      </c>
      <c r="L209" s="185" t="s">
        <v>234</v>
      </c>
      <c r="M209" s="239"/>
      <c r="N209" s="240"/>
      <c r="O209" s="241"/>
      <c r="P209" s="239"/>
      <c r="Q209" s="239"/>
      <c r="R209" s="241"/>
      <c r="S209" s="239"/>
      <c r="T209" s="242"/>
      <c r="U209" s="242"/>
      <c r="V209" s="242">
        <f aca="true" t="shared" si="12" ref="V209:V240">+T209+U209</f>
        <v>0</v>
      </c>
    </row>
    <row r="210" spans="2:22" s="243" customFormat="1" ht="47.25" customHeight="1">
      <c r="B210" s="165">
        <v>80000000</v>
      </c>
      <c r="C210" s="175" t="s">
        <v>292</v>
      </c>
      <c r="D210" s="167">
        <v>43497</v>
      </c>
      <c r="E210" s="185" t="s">
        <v>293</v>
      </c>
      <c r="F210" s="185" t="s">
        <v>47</v>
      </c>
      <c r="G210" s="169" t="s">
        <v>54</v>
      </c>
      <c r="H210" s="185">
        <v>83300000</v>
      </c>
      <c r="I210" s="170">
        <f t="shared" si="10"/>
        <v>83300000</v>
      </c>
      <c r="J210" s="169" t="s">
        <v>55</v>
      </c>
      <c r="K210" s="169" t="s">
        <v>55</v>
      </c>
      <c r="L210" s="185" t="s">
        <v>171</v>
      </c>
      <c r="M210" s="239"/>
      <c r="N210" s="240"/>
      <c r="O210" s="241"/>
      <c r="P210" s="239"/>
      <c r="Q210" s="239"/>
      <c r="R210" s="241"/>
      <c r="S210" s="239"/>
      <c r="T210" s="242"/>
      <c r="U210" s="242"/>
      <c r="V210" s="242">
        <f t="shared" si="12"/>
        <v>0</v>
      </c>
    </row>
    <row r="211" spans="2:22" s="243" customFormat="1" ht="47.25" customHeight="1">
      <c r="B211" s="165">
        <v>93141506</v>
      </c>
      <c r="C211" s="175" t="s">
        <v>294</v>
      </c>
      <c r="D211" s="167">
        <v>43497</v>
      </c>
      <c r="E211" s="185" t="s">
        <v>36</v>
      </c>
      <c r="F211" s="185" t="s">
        <v>47</v>
      </c>
      <c r="G211" s="169" t="s">
        <v>54</v>
      </c>
      <c r="H211" s="185">
        <v>80000000</v>
      </c>
      <c r="I211" s="170">
        <f t="shared" si="10"/>
        <v>80000000</v>
      </c>
      <c r="J211" s="169" t="s">
        <v>55</v>
      </c>
      <c r="K211" s="169" t="s">
        <v>55</v>
      </c>
      <c r="L211" s="185" t="s">
        <v>264</v>
      </c>
      <c r="M211" s="239"/>
      <c r="N211" s="240"/>
      <c r="O211" s="241"/>
      <c r="P211" s="239"/>
      <c r="Q211" s="239"/>
      <c r="R211" s="241"/>
      <c r="S211" s="239"/>
      <c r="T211" s="242"/>
      <c r="U211" s="242"/>
      <c r="V211" s="242">
        <f t="shared" si="12"/>
        <v>0</v>
      </c>
    </row>
    <row r="212" spans="2:22" s="238" customFormat="1" ht="47.25" customHeight="1">
      <c r="B212" s="159">
        <v>43231505</v>
      </c>
      <c r="C212" s="183" t="s">
        <v>295</v>
      </c>
      <c r="D212" s="173">
        <v>43497</v>
      </c>
      <c r="E212" s="164"/>
      <c r="F212" s="164" t="s">
        <v>47</v>
      </c>
      <c r="G212" s="160" t="s">
        <v>54</v>
      </c>
      <c r="H212" s="164">
        <v>30000000</v>
      </c>
      <c r="I212" s="161">
        <f t="shared" si="10"/>
        <v>30000000</v>
      </c>
      <c r="J212" s="160" t="s">
        <v>55</v>
      </c>
      <c r="K212" s="160" t="s">
        <v>55</v>
      </c>
      <c r="L212" s="164" t="s">
        <v>296</v>
      </c>
      <c r="M212" s="252">
        <v>28</v>
      </c>
      <c r="N212" s="254">
        <v>30000000</v>
      </c>
      <c r="O212" s="256">
        <v>43494</v>
      </c>
      <c r="P212" s="265" t="s">
        <v>398</v>
      </c>
      <c r="Q212" s="252">
        <v>295</v>
      </c>
      <c r="R212" s="253">
        <v>43510</v>
      </c>
      <c r="S212" s="235"/>
      <c r="T212" s="254">
        <v>30000000</v>
      </c>
      <c r="U212" s="237"/>
      <c r="V212" s="237">
        <f t="shared" si="12"/>
        <v>30000000</v>
      </c>
    </row>
    <row r="213" spans="2:22" s="243" customFormat="1" ht="47.25" customHeight="1">
      <c r="B213" s="165">
        <v>72141207</v>
      </c>
      <c r="C213" s="175" t="s">
        <v>297</v>
      </c>
      <c r="D213" s="167">
        <v>43497</v>
      </c>
      <c r="E213" s="168" t="s">
        <v>38</v>
      </c>
      <c r="F213" s="168" t="s">
        <v>204</v>
      </c>
      <c r="G213" s="169" t="s">
        <v>54</v>
      </c>
      <c r="H213" s="168">
        <v>25000000</v>
      </c>
      <c r="I213" s="170">
        <f t="shared" si="10"/>
        <v>25000000</v>
      </c>
      <c r="J213" s="171" t="s">
        <v>55</v>
      </c>
      <c r="K213" s="169" t="str">
        <f t="shared" si="11"/>
        <v>No</v>
      </c>
      <c r="L213" s="168" t="s">
        <v>197</v>
      </c>
      <c r="M213" s="239"/>
      <c r="N213" s="240"/>
      <c r="O213" s="241"/>
      <c r="P213" s="239"/>
      <c r="Q213" s="239"/>
      <c r="R213" s="241"/>
      <c r="S213" s="239"/>
      <c r="T213" s="242"/>
      <c r="U213" s="242"/>
      <c r="V213" s="242">
        <f t="shared" si="12"/>
        <v>0</v>
      </c>
    </row>
    <row r="214" spans="2:22" s="238" customFormat="1" ht="47.25" customHeight="1">
      <c r="B214" s="159">
        <v>43231505</v>
      </c>
      <c r="C214" s="172" t="s">
        <v>309</v>
      </c>
      <c r="D214" s="173">
        <v>43466</v>
      </c>
      <c r="E214" s="174" t="s">
        <v>310</v>
      </c>
      <c r="F214" s="174" t="s">
        <v>47</v>
      </c>
      <c r="G214" s="160" t="s">
        <v>54</v>
      </c>
      <c r="H214" s="174">
        <v>65000000</v>
      </c>
      <c r="I214" s="161">
        <f t="shared" si="10"/>
        <v>65000000</v>
      </c>
      <c r="J214" s="162" t="s">
        <v>55</v>
      </c>
      <c r="K214" s="160" t="s">
        <v>55</v>
      </c>
      <c r="L214" s="174" t="s">
        <v>179</v>
      </c>
      <c r="M214" s="252">
        <v>27</v>
      </c>
      <c r="N214" s="254">
        <v>76677650</v>
      </c>
      <c r="O214" s="256">
        <v>43494</v>
      </c>
      <c r="P214" s="265" t="s">
        <v>398</v>
      </c>
      <c r="Q214" s="252">
        <v>297</v>
      </c>
      <c r="R214" s="253">
        <v>43510</v>
      </c>
      <c r="S214" s="235"/>
      <c r="T214" s="254">
        <v>64435000</v>
      </c>
      <c r="U214" s="237"/>
      <c r="V214" s="237">
        <f t="shared" si="12"/>
        <v>64435000</v>
      </c>
    </row>
    <row r="215" spans="2:22" s="243" customFormat="1" ht="47.25" customHeight="1">
      <c r="B215" s="165">
        <v>22101527</v>
      </c>
      <c r="C215" s="166" t="s">
        <v>301</v>
      </c>
      <c r="D215" s="167">
        <v>43556</v>
      </c>
      <c r="E215" s="168" t="s">
        <v>269</v>
      </c>
      <c r="F215" s="168" t="s">
        <v>204</v>
      </c>
      <c r="G215" s="169" t="s">
        <v>54</v>
      </c>
      <c r="H215" s="168">
        <v>15000000</v>
      </c>
      <c r="I215" s="170">
        <v>15000000</v>
      </c>
      <c r="J215" s="171" t="s">
        <v>55</v>
      </c>
      <c r="K215" s="169" t="s">
        <v>55</v>
      </c>
      <c r="L215" s="168" t="s">
        <v>197</v>
      </c>
      <c r="M215" s="239"/>
      <c r="N215" s="240"/>
      <c r="O215" s="241"/>
      <c r="P215" s="239"/>
      <c r="Q215" s="239"/>
      <c r="R215" s="241"/>
      <c r="S215" s="239"/>
      <c r="T215" s="242"/>
      <c r="U215" s="242"/>
      <c r="V215" s="242">
        <f t="shared" si="12"/>
        <v>0</v>
      </c>
    </row>
    <row r="216" spans="2:22" s="238" customFormat="1" ht="47.25" customHeight="1">
      <c r="B216" s="159">
        <v>80000000</v>
      </c>
      <c r="C216" s="172" t="s">
        <v>338</v>
      </c>
      <c r="D216" s="173" t="s">
        <v>341</v>
      </c>
      <c r="E216" s="174" t="s">
        <v>46</v>
      </c>
      <c r="F216" s="174" t="s">
        <v>47</v>
      </c>
      <c r="G216" s="160" t="s">
        <v>54</v>
      </c>
      <c r="H216" s="174">
        <v>40000000</v>
      </c>
      <c r="I216" s="161">
        <v>40000000</v>
      </c>
      <c r="J216" s="162" t="s">
        <v>55</v>
      </c>
      <c r="K216" s="160" t="s">
        <v>55</v>
      </c>
      <c r="L216" s="174" t="s">
        <v>339</v>
      </c>
      <c r="M216" s="252">
        <v>46</v>
      </c>
      <c r="N216" s="254">
        <v>40000000</v>
      </c>
      <c r="O216" s="256">
        <v>43496</v>
      </c>
      <c r="P216" s="265" t="s">
        <v>391</v>
      </c>
      <c r="Q216" s="252">
        <v>311</v>
      </c>
      <c r="R216" s="253">
        <v>43514</v>
      </c>
      <c r="S216" s="235"/>
      <c r="T216" s="254">
        <v>40000000</v>
      </c>
      <c r="U216" s="237"/>
      <c r="V216" s="237">
        <f t="shared" si="12"/>
        <v>40000000</v>
      </c>
    </row>
    <row r="217" spans="2:22" s="238" customFormat="1" ht="47.25" customHeight="1">
      <c r="B217" s="159">
        <v>80000000</v>
      </c>
      <c r="C217" s="172" t="s">
        <v>340</v>
      </c>
      <c r="D217" s="173" t="s">
        <v>341</v>
      </c>
      <c r="E217" s="174" t="s">
        <v>46</v>
      </c>
      <c r="F217" s="174" t="s">
        <v>47</v>
      </c>
      <c r="G217" s="160" t="s">
        <v>54</v>
      </c>
      <c r="H217" s="174">
        <v>50000000</v>
      </c>
      <c r="I217" s="161">
        <v>50000000</v>
      </c>
      <c r="J217" s="162" t="s">
        <v>55</v>
      </c>
      <c r="K217" s="160" t="s">
        <v>55</v>
      </c>
      <c r="L217" s="174" t="s">
        <v>339</v>
      </c>
      <c r="M217" s="252">
        <v>45</v>
      </c>
      <c r="N217" s="254">
        <v>50000000</v>
      </c>
      <c r="O217" s="256">
        <v>43496</v>
      </c>
      <c r="P217" s="265" t="s">
        <v>391</v>
      </c>
      <c r="Q217" s="252">
        <v>323</v>
      </c>
      <c r="R217" s="253">
        <v>43514</v>
      </c>
      <c r="S217" s="235"/>
      <c r="T217" s="254">
        <v>50000000</v>
      </c>
      <c r="U217" s="237"/>
      <c r="V217" s="237">
        <f t="shared" si="12"/>
        <v>50000000</v>
      </c>
    </row>
    <row r="218" spans="2:22" s="238" customFormat="1" ht="47.25" customHeight="1">
      <c r="B218" s="159">
        <v>80000000</v>
      </c>
      <c r="C218" s="172" t="s">
        <v>342</v>
      </c>
      <c r="D218" s="173" t="s">
        <v>341</v>
      </c>
      <c r="E218" s="174" t="s">
        <v>343</v>
      </c>
      <c r="F218" s="174" t="s">
        <v>204</v>
      </c>
      <c r="G218" s="160" t="s">
        <v>54</v>
      </c>
      <c r="H218" s="174">
        <v>3000000</v>
      </c>
      <c r="I218" s="161">
        <v>3000000</v>
      </c>
      <c r="J218" s="162" t="s">
        <v>55</v>
      </c>
      <c r="K218" s="160" t="s">
        <v>55</v>
      </c>
      <c r="L218" s="174" t="s">
        <v>236</v>
      </c>
      <c r="M218" s="252">
        <v>47</v>
      </c>
      <c r="N218" s="254">
        <v>3000000</v>
      </c>
      <c r="O218" s="256">
        <v>43496</v>
      </c>
      <c r="P218" s="265" t="s">
        <v>391</v>
      </c>
      <c r="Q218" s="252">
        <v>355</v>
      </c>
      <c r="R218" s="253">
        <v>43523</v>
      </c>
      <c r="S218" s="235"/>
      <c r="T218" s="254">
        <v>3000000</v>
      </c>
      <c r="U218" s="237"/>
      <c r="V218" s="237">
        <f t="shared" si="12"/>
        <v>3000000</v>
      </c>
    </row>
    <row r="219" spans="2:22" s="243" customFormat="1" ht="47.25" customHeight="1">
      <c r="B219" s="165">
        <v>82101501</v>
      </c>
      <c r="C219" s="166" t="s">
        <v>352</v>
      </c>
      <c r="D219" s="167" t="s">
        <v>341</v>
      </c>
      <c r="E219" s="168" t="s">
        <v>350</v>
      </c>
      <c r="F219" s="168" t="s">
        <v>144</v>
      </c>
      <c r="G219" s="169" t="s">
        <v>54</v>
      </c>
      <c r="H219" s="168">
        <v>150000000</v>
      </c>
      <c r="I219" s="170">
        <v>150000000</v>
      </c>
      <c r="J219" s="171" t="s">
        <v>55</v>
      </c>
      <c r="K219" s="169" t="s">
        <v>55</v>
      </c>
      <c r="L219" s="168" t="s">
        <v>184</v>
      </c>
      <c r="M219" s="239"/>
      <c r="N219" s="240"/>
      <c r="O219" s="241"/>
      <c r="P219" s="239"/>
      <c r="Q219" s="239"/>
      <c r="R219" s="241"/>
      <c r="S219" s="239"/>
      <c r="T219" s="242"/>
      <c r="U219" s="242"/>
      <c r="V219" s="242">
        <f t="shared" si="12"/>
        <v>0</v>
      </c>
    </row>
    <row r="220" spans="2:22" s="238" customFormat="1" ht="47.25" customHeight="1">
      <c r="B220" s="159">
        <v>80000000</v>
      </c>
      <c r="C220" s="172" t="s">
        <v>344</v>
      </c>
      <c r="D220" s="173" t="s">
        <v>341</v>
      </c>
      <c r="E220" s="174"/>
      <c r="F220" s="174" t="s">
        <v>47</v>
      </c>
      <c r="G220" s="160" t="s">
        <v>54</v>
      </c>
      <c r="H220" s="174">
        <v>32000000</v>
      </c>
      <c r="I220" s="161">
        <v>32000000</v>
      </c>
      <c r="J220" s="162" t="s">
        <v>55</v>
      </c>
      <c r="K220" s="160" t="s">
        <v>55</v>
      </c>
      <c r="L220" s="174" t="s">
        <v>345</v>
      </c>
      <c r="M220" s="252">
        <v>43</v>
      </c>
      <c r="N220" s="254">
        <v>32000000</v>
      </c>
      <c r="O220" s="256">
        <v>43496</v>
      </c>
      <c r="P220" s="265" t="s">
        <v>391</v>
      </c>
      <c r="Q220" s="252">
        <v>325</v>
      </c>
      <c r="R220" s="253">
        <v>43514</v>
      </c>
      <c r="S220" s="235"/>
      <c r="T220" s="254">
        <v>32000000</v>
      </c>
      <c r="U220" s="237"/>
      <c r="V220" s="237">
        <f t="shared" si="12"/>
        <v>32000000</v>
      </c>
    </row>
    <row r="221" spans="2:22" s="238" customFormat="1" ht="47.25" customHeight="1">
      <c r="B221" s="159">
        <v>82110000</v>
      </c>
      <c r="C221" s="172" t="s">
        <v>358</v>
      </c>
      <c r="D221" s="173" t="s">
        <v>359</v>
      </c>
      <c r="E221" s="174"/>
      <c r="F221" s="174" t="s">
        <v>360</v>
      </c>
      <c r="G221" s="160" t="s">
        <v>54</v>
      </c>
      <c r="H221" s="174">
        <v>27000000</v>
      </c>
      <c r="I221" s="161">
        <v>27000000</v>
      </c>
      <c r="J221" s="162" t="s">
        <v>55</v>
      </c>
      <c r="K221" s="160" t="s">
        <v>55</v>
      </c>
      <c r="L221" s="174" t="s">
        <v>236</v>
      </c>
      <c r="M221" s="252">
        <v>88</v>
      </c>
      <c r="N221" s="254">
        <v>44100000</v>
      </c>
      <c r="O221" s="265" t="s">
        <v>391</v>
      </c>
      <c r="P221" s="265" t="s">
        <v>391</v>
      </c>
      <c r="Q221" s="235"/>
      <c r="R221" s="236"/>
      <c r="S221" s="235"/>
      <c r="T221" s="237"/>
      <c r="U221" s="237"/>
      <c r="V221" s="237">
        <f t="shared" si="12"/>
        <v>0</v>
      </c>
    </row>
    <row r="222" spans="2:22" s="243" customFormat="1" ht="47.25" customHeight="1">
      <c r="B222" s="165">
        <v>70170000</v>
      </c>
      <c r="C222" s="166" t="s">
        <v>361</v>
      </c>
      <c r="D222" s="167" t="s">
        <v>341</v>
      </c>
      <c r="E222" s="168" t="s">
        <v>46</v>
      </c>
      <c r="F222" s="168" t="s">
        <v>193</v>
      </c>
      <c r="G222" s="169" t="s">
        <v>54</v>
      </c>
      <c r="H222" s="168">
        <v>1477195381</v>
      </c>
      <c r="I222" s="170">
        <v>1477195381</v>
      </c>
      <c r="J222" s="171" t="s">
        <v>55</v>
      </c>
      <c r="K222" s="169" t="s">
        <v>55</v>
      </c>
      <c r="L222" s="168" t="s">
        <v>311</v>
      </c>
      <c r="M222" s="239"/>
      <c r="N222" s="240"/>
      <c r="O222" s="241"/>
      <c r="P222" s="239"/>
      <c r="Q222" s="239"/>
      <c r="R222" s="241"/>
      <c r="S222" s="239"/>
      <c r="T222" s="242"/>
      <c r="U222" s="242"/>
      <c r="V222" s="242">
        <f t="shared" si="12"/>
        <v>0</v>
      </c>
    </row>
    <row r="223" spans="2:22" s="243" customFormat="1" ht="47.25" customHeight="1">
      <c r="B223" s="165">
        <v>86101808</v>
      </c>
      <c r="C223" s="136" t="s">
        <v>369</v>
      </c>
      <c r="D223" s="167" t="s">
        <v>362</v>
      </c>
      <c r="E223" s="168" t="s">
        <v>383</v>
      </c>
      <c r="F223" s="168" t="s">
        <v>360</v>
      </c>
      <c r="G223" s="169" t="s">
        <v>54</v>
      </c>
      <c r="H223" s="168">
        <v>12840000</v>
      </c>
      <c r="I223" s="170">
        <v>12840000</v>
      </c>
      <c r="J223" s="171" t="s">
        <v>55</v>
      </c>
      <c r="K223" s="169" t="s">
        <v>55</v>
      </c>
      <c r="L223" s="168" t="s">
        <v>381</v>
      </c>
      <c r="M223" s="239"/>
      <c r="N223" s="240"/>
      <c r="O223" s="241"/>
      <c r="P223" s="239"/>
      <c r="Q223" s="239"/>
      <c r="R223" s="241"/>
      <c r="S223" s="239"/>
      <c r="T223" s="242"/>
      <c r="U223" s="242"/>
      <c r="V223" s="242">
        <f t="shared" si="12"/>
        <v>0</v>
      </c>
    </row>
    <row r="224" spans="2:22" s="243" customFormat="1" ht="47.25" customHeight="1">
      <c r="B224" s="165">
        <v>86101808</v>
      </c>
      <c r="C224" s="166" t="s">
        <v>384</v>
      </c>
      <c r="D224" s="167" t="s">
        <v>362</v>
      </c>
      <c r="E224" s="168" t="s">
        <v>382</v>
      </c>
      <c r="F224" s="168" t="s">
        <v>360</v>
      </c>
      <c r="G224" s="169" t="s">
        <v>54</v>
      </c>
      <c r="H224" s="168">
        <v>11780134</v>
      </c>
      <c r="I224" s="170">
        <v>11780134</v>
      </c>
      <c r="J224" s="171" t="s">
        <v>55</v>
      </c>
      <c r="K224" s="169" t="s">
        <v>55</v>
      </c>
      <c r="L224" s="168" t="s">
        <v>381</v>
      </c>
      <c r="M224" s="239"/>
      <c r="N224" s="240"/>
      <c r="O224" s="241"/>
      <c r="P224" s="239"/>
      <c r="Q224" s="239"/>
      <c r="R224" s="241"/>
      <c r="S224" s="239"/>
      <c r="T224" s="242"/>
      <c r="U224" s="242"/>
      <c r="V224" s="242">
        <f t="shared" si="12"/>
        <v>0</v>
      </c>
    </row>
    <row r="225" spans="2:22" s="238" customFormat="1" ht="47.25" customHeight="1">
      <c r="B225" s="159">
        <v>921217</v>
      </c>
      <c r="C225" s="172" t="s">
        <v>354</v>
      </c>
      <c r="D225" s="173" t="s">
        <v>341</v>
      </c>
      <c r="E225" s="174">
        <v>10</v>
      </c>
      <c r="F225" s="174" t="s">
        <v>47</v>
      </c>
      <c r="G225" s="160" t="s">
        <v>54</v>
      </c>
      <c r="H225" s="174">
        <v>6233081</v>
      </c>
      <c r="I225" s="161">
        <v>6233081</v>
      </c>
      <c r="J225" s="162" t="s">
        <v>55</v>
      </c>
      <c r="K225" s="160" t="s">
        <v>55</v>
      </c>
      <c r="L225" s="174" t="s">
        <v>345</v>
      </c>
      <c r="M225" s="252">
        <v>75</v>
      </c>
      <c r="N225" s="266">
        <v>6233081</v>
      </c>
      <c r="O225" s="256">
        <v>43517</v>
      </c>
      <c r="P225" s="265" t="s">
        <v>401</v>
      </c>
      <c r="Q225" s="235"/>
      <c r="R225" s="236"/>
      <c r="S225" s="235"/>
      <c r="T225" s="237"/>
      <c r="U225" s="237"/>
      <c r="V225" s="237">
        <f t="shared" si="12"/>
        <v>0</v>
      </c>
    </row>
    <row r="226" spans="2:22" s="238" customFormat="1" ht="47.25" customHeight="1">
      <c r="B226" s="159">
        <v>77101501</v>
      </c>
      <c r="C226" s="172" t="s">
        <v>364</v>
      </c>
      <c r="D226" s="173" t="s">
        <v>362</v>
      </c>
      <c r="E226" s="174" t="s">
        <v>365</v>
      </c>
      <c r="F226" s="174" t="s">
        <v>360</v>
      </c>
      <c r="G226" s="160" t="s">
        <v>54</v>
      </c>
      <c r="H226" s="174">
        <v>6000000</v>
      </c>
      <c r="I226" s="161">
        <v>6000000</v>
      </c>
      <c r="J226" s="162" t="s">
        <v>55</v>
      </c>
      <c r="K226" s="160" t="s">
        <v>55</v>
      </c>
      <c r="L226" s="174" t="s">
        <v>159</v>
      </c>
      <c r="M226" s="252">
        <v>110</v>
      </c>
      <c r="N226" s="254">
        <v>6000000</v>
      </c>
      <c r="O226" s="256">
        <v>43531</v>
      </c>
      <c r="P226" s="265" t="s">
        <v>395</v>
      </c>
      <c r="Q226" s="235"/>
      <c r="R226" s="236"/>
      <c r="S226" s="235"/>
      <c r="T226" s="237"/>
      <c r="U226" s="237"/>
      <c r="V226" s="237">
        <f t="shared" si="12"/>
        <v>0</v>
      </c>
    </row>
    <row r="227" spans="2:22" s="238" customFormat="1" ht="47.25" customHeight="1">
      <c r="B227" s="159">
        <v>77101501</v>
      </c>
      <c r="C227" s="172" t="s">
        <v>366</v>
      </c>
      <c r="D227" s="173" t="s">
        <v>362</v>
      </c>
      <c r="E227" s="174" t="s">
        <v>365</v>
      </c>
      <c r="F227" s="174" t="s">
        <v>360</v>
      </c>
      <c r="G227" s="160" t="s">
        <v>54</v>
      </c>
      <c r="H227" s="174">
        <v>6000000</v>
      </c>
      <c r="I227" s="161">
        <v>6000000</v>
      </c>
      <c r="J227" s="162" t="s">
        <v>55</v>
      </c>
      <c r="K227" s="160" t="s">
        <v>55</v>
      </c>
      <c r="L227" s="174" t="s">
        <v>159</v>
      </c>
      <c r="M227" s="252">
        <v>105</v>
      </c>
      <c r="N227" s="254">
        <v>18000000</v>
      </c>
      <c r="O227" s="256">
        <v>43529</v>
      </c>
      <c r="P227" s="265" t="s">
        <v>391</v>
      </c>
      <c r="Q227" s="252"/>
      <c r="R227" s="253"/>
      <c r="S227" s="235"/>
      <c r="T227" s="254"/>
      <c r="U227" s="237"/>
      <c r="V227" s="237">
        <f t="shared" si="12"/>
        <v>0</v>
      </c>
    </row>
    <row r="228" spans="2:22" s="238" customFormat="1" ht="47.25" customHeight="1">
      <c r="B228" s="159">
        <v>77101501</v>
      </c>
      <c r="C228" s="172" t="s">
        <v>367</v>
      </c>
      <c r="D228" s="173" t="s">
        <v>362</v>
      </c>
      <c r="E228" s="174" t="s">
        <v>365</v>
      </c>
      <c r="F228" s="174" t="s">
        <v>360</v>
      </c>
      <c r="G228" s="160" t="s">
        <v>54</v>
      </c>
      <c r="H228" s="174">
        <v>6000000</v>
      </c>
      <c r="I228" s="161">
        <v>6000000</v>
      </c>
      <c r="J228" s="162" t="s">
        <v>55</v>
      </c>
      <c r="K228" s="160" t="s">
        <v>55</v>
      </c>
      <c r="L228" s="174" t="s">
        <v>159</v>
      </c>
      <c r="M228" s="252">
        <v>108</v>
      </c>
      <c r="N228" s="254">
        <v>6000000</v>
      </c>
      <c r="O228" s="256">
        <v>43531</v>
      </c>
      <c r="P228" s="265" t="s">
        <v>395</v>
      </c>
      <c r="Q228" s="235"/>
      <c r="R228" s="236"/>
      <c r="S228" s="235"/>
      <c r="T228" s="237"/>
      <c r="U228" s="237"/>
      <c r="V228" s="237">
        <f t="shared" si="12"/>
        <v>0</v>
      </c>
    </row>
    <row r="229" spans="2:22" s="238" customFormat="1" ht="47.25" customHeight="1">
      <c r="B229" s="159">
        <v>77101501</v>
      </c>
      <c r="C229" s="172" t="s">
        <v>368</v>
      </c>
      <c r="D229" s="173" t="s">
        <v>362</v>
      </c>
      <c r="E229" s="174" t="s">
        <v>365</v>
      </c>
      <c r="F229" s="174" t="s">
        <v>360</v>
      </c>
      <c r="G229" s="160" t="s">
        <v>54</v>
      </c>
      <c r="H229" s="174">
        <v>6000000</v>
      </c>
      <c r="I229" s="161">
        <v>6000000</v>
      </c>
      <c r="J229" s="162" t="s">
        <v>55</v>
      </c>
      <c r="K229" s="160" t="s">
        <v>55</v>
      </c>
      <c r="L229" s="174" t="s">
        <v>159</v>
      </c>
      <c r="M229" s="252">
        <v>109</v>
      </c>
      <c r="N229" s="254">
        <v>6000000</v>
      </c>
      <c r="O229" s="256">
        <v>43531</v>
      </c>
      <c r="P229" s="265" t="s">
        <v>395</v>
      </c>
      <c r="Q229" s="235"/>
      <c r="R229" s="236"/>
      <c r="S229" s="235"/>
      <c r="T229" s="237"/>
      <c r="U229" s="237"/>
      <c r="V229" s="237">
        <f t="shared" si="12"/>
        <v>0</v>
      </c>
    </row>
    <row r="230" spans="2:22" s="238" customFormat="1" ht="47.25" customHeight="1">
      <c r="B230" s="159">
        <v>77101501</v>
      </c>
      <c r="C230" s="172" t="s">
        <v>372</v>
      </c>
      <c r="D230" s="173" t="s">
        <v>362</v>
      </c>
      <c r="E230" s="174" t="s">
        <v>365</v>
      </c>
      <c r="F230" s="174" t="s">
        <v>360</v>
      </c>
      <c r="G230" s="160" t="s">
        <v>54</v>
      </c>
      <c r="H230" s="174">
        <v>6000000</v>
      </c>
      <c r="I230" s="161">
        <v>6000000</v>
      </c>
      <c r="J230" s="162" t="s">
        <v>55</v>
      </c>
      <c r="K230" s="160" t="s">
        <v>55</v>
      </c>
      <c r="L230" s="174" t="s">
        <v>159</v>
      </c>
      <c r="M230" s="252">
        <v>107</v>
      </c>
      <c r="N230" s="254">
        <v>6000000</v>
      </c>
      <c r="O230" s="256">
        <v>43531</v>
      </c>
      <c r="P230" s="265" t="s">
        <v>395</v>
      </c>
      <c r="Q230" s="235"/>
      <c r="R230" s="236"/>
      <c r="S230" s="235"/>
      <c r="T230" s="237"/>
      <c r="U230" s="237"/>
      <c r="V230" s="237">
        <f t="shared" si="12"/>
        <v>0</v>
      </c>
    </row>
    <row r="231" spans="2:22" s="238" customFormat="1" ht="47.25" customHeight="1">
      <c r="B231" s="159">
        <v>77101501</v>
      </c>
      <c r="C231" s="172" t="s">
        <v>371</v>
      </c>
      <c r="D231" s="173" t="s">
        <v>362</v>
      </c>
      <c r="E231" s="174" t="s">
        <v>365</v>
      </c>
      <c r="F231" s="174" t="s">
        <v>360</v>
      </c>
      <c r="G231" s="160" t="s">
        <v>54</v>
      </c>
      <c r="H231" s="174">
        <v>6000000</v>
      </c>
      <c r="I231" s="161">
        <v>6000000</v>
      </c>
      <c r="J231" s="162" t="s">
        <v>55</v>
      </c>
      <c r="K231" s="160" t="s">
        <v>55</v>
      </c>
      <c r="L231" s="174" t="s">
        <v>159</v>
      </c>
      <c r="M231" s="252">
        <v>97</v>
      </c>
      <c r="N231" s="254">
        <v>6000000</v>
      </c>
      <c r="O231" s="256">
        <v>43524</v>
      </c>
      <c r="P231" s="265" t="s">
        <v>395</v>
      </c>
      <c r="Q231" s="252">
        <v>369</v>
      </c>
      <c r="R231" s="253">
        <v>43530</v>
      </c>
      <c r="S231" s="235"/>
      <c r="T231" s="254">
        <v>6000000</v>
      </c>
      <c r="U231" s="237"/>
      <c r="V231" s="237">
        <f t="shared" si="12"/>
        <v>6000000</v>
      </c>
    </row>
    <row r="232" spans="2:22" s="238" customFormat="1" ht="47.25" customHeight="1">
      <c r="B232" s="159">
        <v>77101501</v>
      </c>
      <c r="C232" s="172" t="s">
        <v>370</v>
      </c>
      <c r="D232" s="173" t="s">
        <v>362</v>
      </c>
      <c r="E232" s="174" t="s">
        <v>365</v>
      </c>
      <c r="F232" s="174" t="s">
        <v>360</v>
      </c>
      <c r="G232" s="160" t="s">
        <v>54</v>
      </c>
      <c r="H232" s="174">
        <v>6000000</v>
      </c>
      <c r="I232" s="161">
        <v>6000000</v>
      </c>
      <c r="J232" s="162" t="s">
        <v>55</v>
      </c>
      <c r="K232" s="160" t="s">
        <v>55</v>
      </c>
      <c r="L232" s="174" t="s">
        <v>159</v>
      </c>
      <c r="M232" s="252">
        <v>94</v>
      </c>
      <c r="N232" s="254">
        <v>6000000</v>
      </c>
      <c r="O232" s="256">
        <v>43524</v>
      </c>
      <c r="P232" s="265" t="s">
        <v>395</v>
      </c>
      <c r="Q232" s="252">
        <v>367</v>
      </c>
      <c r="R232" s="253">
        <v>43530</v>
      </c>
      <c r="S232" s="235"/>
      <c r="T232" s="254">
        <v>6000000</v>
      </c>
      <c r="U232" s="237"/>
      <c r="V232" s="237">
        <f t="shared" si="12"/>
        <v>6000000</v>
      </c>
    </row>
    <row r="233" spans="2:22" s="238" customFormat="1" ht="47.25" customHeight="1">
      <c r="B233" s="159">
        <v>77101501</v>
      </c>
      <c r="C233" s="172" t="s">
        <v>373</v>
      </c>
      <c r="D233" s="173" t="s">
        <v>362</v>
      </c>
      <c r="E233" s="174" t="s">
        <v>365</v>
      </c>
      <c r="F233" s="174" t="s">
        <v>360</v>
      </c>
      <c r="G233" s="160" t="s">
        <v>54</v>
      </c>
      <c r="H233" s="174">
        <v>6000000</v>
      </c>
      <c r="I233" s="161">
        <v>6000000</v>
      </c>
      <c r="J233" s="162" t="s">
        <v>55</v>
      </c>
      <c r="K233" s="160" t="s">
        <v>55</v>
      </c>
      <c r="L233" s="174" t="s">
        <v>159</v>
      </c>
      <c r="M233" s="252">
        <v>99</v>
      </c>
      <c r="N233" s="254">
        <v>6000000</v>
      </c>
      <c r="O233" s="256">
        <v>43524</v>
      </c>
      <c r="P233" s="265" t="s">
        <v>395</v>
      </c>
      <c r="Q233" s="252">
        <v>371</v>
      </c>
      <c r="R233" s="253">
        <v>43530</v>
      </c>
      <c r="S233" s="235"/>
      <c r="T233" s="254">
        <v>6000000</v>
      </c>
      <c r="U233" s="237"/>
      <c r="V233" s="237">
        <f t="shared" si="12"/>
        <v>6000000</v>
      </c>
    </row>
    <row r="234" spans="2:22" s="238" customFormat="1" ht="47.25" customHeight="1">
      <c r="B234" s="159">
        <v>77101501</v>
      </c>
      <c r="C234" s="172" t="s">
        <v>380</v>
      </c>
      <c r="D234" s="173" t="s">
        <v>362</v>
      </c>
      <c r="E234" s="174" t="s">
        <v>365</v>
      </c>
      <c r="F234" s="174" t="s">
        <v>360</v>
      </c>
      <c r="G234" s="160" t="s">
        <v>54</v>
      </c>
      <c r="H234" s="174">
        <v>6000000</v>
      </c>
      <c r="I234" s="161">
        <v>6000000</v>
      </c>
      <c r="J234" s="162" t="s">
        <v>55</v>
      </c>
      <c r="K234" s="160" t="s">
        <v>55</v>
      </c>
      <c r="L234" s="174" t="s">
        <v>159</v>
      </c>
      <c r="M234" s="252">
        <v>92</v>
      </c>
      <c r="N234" s="254">
        <v>1000000000</v>
      </c>
      <c r="O234" s="256">
        <v>43524</v>
      </c>
      <c r="P234" s="265" t="s">
        <v>402</v>
      </c>
      <c r="Q234" s="252">
        <v>375</v>
      </c>
      <c r="R234" s="253">
        <v>43531</v>
      </c>
      <c r="S234" s="235"/>
      <c r="T234" s="254">
        <v>6000000</v>
      </c>
      <c r="U234" s="237"/>
      <c r="V234" s="237">
        <f t="shared" si="12"/>
        <v>6000000</v>
      </c>
    </row>
    <row r="235" spans="2:22" s="238" customFormat="1" ht="47.25" customHeight="1">
      <c r="B235" s="159">
        <v>77101501</v>
      </c>
      <c r="C235" s="172" t="s">
        <v>374</v>
      </c>
      <c r="D235" s="173" t="s">
        <v>362</v>
      </c>
      <c r="E235" s="174" t="s">
        <v>365</v>
      </c>
      <c r="F235" s="174" t="s">
        <v>360</v>
      </c>
      <c r="G235" s="160" t="s">
        <v>54</v>
      </c>
      <c r="H235" s="174">
        <v>6000000</v>
      </c>
      <c r="I235" s="161">
        <v>6000000</v>
      </c>
      <c r="J235" s="162" t="s">
        <v>55</v>
      </c>
      <c r="K235" s="160" t="s">
        <v>55</v>
      </c>
      <c r="L235" s="174" t="s">
        <v>159</v>
      </c>
      <c r="M235" s="252">
        <v>95</v>
      </c>
      <c r="N235" s="254">
        <v>6000000</v>
      </c>
      <c r="O235" s="256">
        <v>43524</v>
      </c>
      <c r="P235" s="265" t="s">
        <v>395</v>
      </c>
      <c r="Q235" s="252">
        <v>383</v>
      </c>
      <c r="R235" s="253">
        <v>43531</v>
      </c>
      <c r="S235" s="235"/>
      <c r="T235" s="254">
        <v>6000000</v>
      </c>
      <c r="U235" s="237"/>
      <c r="V235" s="237">
        <f t="shared" si="12"/>
        <v>6000000</v>
      </c>
    </row>
    <row r="236" spans="2:22" s="238" customFormat="1" ht="47.25" customHeight="1">
      <c r="B236" s="159">
        <v>77101501</v>
      </c>
      <c r="C236" s="172" t="s">
        <v>375</v>
      </c>
      <c r="D236" s="173" t="s">
        <v>362</v>
      </c>
      <c r="E236" s="174" t="s">
        <v>365</v>
      </c>
      <c r="F236" s="174" t="s">
        <v>360</v>
      </c>
      <c r="G236" s="160" t="s">
        <v>54</v>
      </c>
      <c r="H236" s="174">
        <v>6000000</v>
      </c>
      <c r="I236" s="161">
        <v>6000000</v>
      </c>
      <c r="J236" s="162" t="s">
        <v>55</v>
      </c>
      <c r="K236" s="160" t="s">
        <v>55</v>
      </c>
      <c r="L236" s="174" t="s">
        <v>159</v>
      </c>
      <c r="M236" s="252">
        <v>98</v>
      </c>
      <c r="N236" s="254">
        <v>6000000</v>
      </c>
      <c r="O236" s="256">
        <v>43524</v>
      </c>
      <c r="P236" s="265" t="s">
        <v>395</v>
      </c>
      <c r="Q236" s="252">
        <v>381</v>
      </c>
      <c r="R236" s="253">
        <v>43531</v>
      </c>
      <c r="S236" s="235"/>
      <c r="T236" s="254">
        <v>6000000</v>
      </c>
      <c r="U236" s="237"/>
      <c r="V236" s="237">
        <f t="shared" si="12"/>
        <v>6000000</v>
      </c>
    </row>
    <row r="237" spans="2:22" s="238" customFormat="1" ht="47.25" customHeight="1">
      <c r="B237" s="159">
        <v>77101501</v>
      </c>
      <c r="C237" s="172" t="s">
        <v>376</v>
      </c>
      <c r="D237" s="173" t="s">
        <v>362</v>
      </c>
      <c r="E237" s="174" t="s">
        <v>365</v>
      </c>
      <c r="F237" s="174" t="s">
        <v>360</v>
      </c>
      <c r="G237" s="160" t="s">
        <v>54</v>
      </c>
      <c r="H237" s="174">
        <v>6000000</v>
      </c>
      <c r="I237" s="161">
        <v>6000000</v>
      </c>
      <c r="J237" s="162" t="s">
        <v>55</v>
      </c>
      <c r="K237" s="160" t="s">
        <v>55</v>
      </c>
      <c r="L237" s="174" t="s">
        <v>159</v>
      </c>
      <c r="M237" s="252">
        <v>93</v>
      </c>
      <c r="N237" s="254">
        <v>6000000</v>
      </c>
      <c r="O237" s="256">
        <v>43524</v>
      </c>
      <c r="P237" s="265" t="s">
        <v>395</v>
      </c>
      <c r="Q237" s="252">
        <v>385</v>
      </c>
      <c r="R237" s="253">
        <v>43531</v>
      </c>
      <c r="S237" s="235"/>
      <c r="T237" s="254">
        <v>6000000</v>
      </c>
      <c r="U237" s="237"/>
      <c r="V237" s="237">
        <f t="shared" si="12"/>
        <v>6000000</v>
      </c>
    </row>
    <row r="238" spans="2:22" s="243" customFormat="1" ht="47.25" customHeight="1">
      <c r="B238" s="165">
        <v>77101501</v>
      </c>
      <c r="C238" s="166" t="s">
        <v>376</v>
      </c>
      <c r="D238" s="167" t="s">
        <v>362</v>
      </c>
      <c r="E238" s="168" t="s">
        <v>365</v>
      </c>
      <c r="F238" s="168" t="s">
        <v>360</v>
      </c>
      <c r="G238" s="169" t="s">
        <v>54</v>
      </c>
      <c r="H238" s="168">
        <v>6000000</v>
      </c>
      <c r="I238" s="170">
        <v>6000000</v>
      </c>
      <c r="J238" s="171" t="s">
        <v>55</v>
      </c>
      <c r="K238" s="169" t="s">
        <v>55</v>
      </c>
      <c r="L238" s="168" t="s">
        <v>159</v>
      </c>
      <c r="M238" s="239"/>
      <c r="N238" s="240"/>
      <c r="O238" s="241"/>
      <c r="P238" s="239"/>
      <c r="Q238" s="239"/>
      <c r="R238" s="241"/>
      <c r="S238" s="239"/>
      <c r="T238" s="242"/>
      <c r="U238" s="242"/>
      <c r="V238" s="242">
        <f t="shared" si="12"/>
        <v>0</v>
      </c>
    </row>
    <row r="239" spans="2:22" s="238" customFormat="1" ht="47.25" customHeight="1">
      <c r="B239" s="159">
        <v>77101501</v>
      </c>
      <c r="C239" s="172" t="s">
        <v>385</v>
      </c>
      <c r="D239" s="173" t="s">
        <v>362</v>
      </c>
      <c r="E239" s="174" t="s">
        <v>365</v>
      </c>
      <c r="F239" s="174" t="s">
        <v>360</v>
      </c>
      <c r="G239" s="160" t="s">
        <v>54</v>
      </c>
      <c r="H239" s="174">
        <v>6000000</v>
      </c>
      <c r="I239" s="161">
        <v>6000000</v>
      </c>
      <c r="J239" s="162" t="s">
        <v>55</v>
      </c>
      <c r="K239" s="160" t="s">
        <v>55</v>
      </c>
      <c r="L239" s="174" t="s">
        <v>159</v>
      </c>
      <c r="M239" s="252">
        <v>96</v>
      </c>
      <c r="N239" s="254">
        <v>6000000</v>
      </c>
      <c r="O239" s="256">
        <v>43524</v>
      </c>
      <c r="P239" s="265" t="s">
        <v>395</v>
      </c>
      <c r="Q239" s="235"/>
      <c r="R239" s="236"/>
      <c r="S239" s="235"/>
      <c r="T239" s="237"/>
      <c r="U239" s="237"/>
      <c r="V239" s="237">
        <f t="shared" si="12"/>
        <v>0</v>
      </c>
    </row>
    <row r="240" spans="2:22" s="238" customFormat="1" ht="47.25" customHeight="1">
      <c r="B240" s="159">
        <v>77101501</v>
      </c>
      <c r="C240" s="172" t="s">
        <v>377</v>
      </c>
      <c r="D240" s="173" t="s">
        <v>362</v>
      </c>
      <c r="E240" s="174" t="s">
        <v>365</v>
      </c>
      <c r="F240" s="174" t="s">
        <v>360</v>
      </c>
      <c r="G240" s="160" t="s">
        <v>54</v>
      </c>
      <c r="H240" s="174">
        <v>6000000</v>
      </c>
      <c r="I240" s="161">
        <v>6000000</v>
      </c>
      <c r="J240" s="162" t="s">
        <v>55</v>
      </c>
      <c r="K240" s="160" t="s">
        <v>55</v>
      </c>
      <c r="L240" s="174" t="s">
        <v>159</v>
      </c>
      <c r="M240" s="252">
        <v>100</v>
      </c>
      <c r="N240" s="254">
        <v>6000000</v>
      </c>
      <c r="O240" s="256">
        <v>43524</v>
      </c>
      <c r="P240" s="265" t="s">
        <v>395</v>
      </c>
      <c r="Q240" s="252">
        <v>387</v>
      </c>
      <c r="R240" s="253">
        <v>43531</v>
      </c>
      <c r="S240" s="235"/>
      <c r="T240" s="254">
        <v>6000000</v>
      </c>
      <c r="U240" s="237"/>
      <c r="V240" s="237">
        <f t="shared" si="12"/>
        <v>6000000</v>
      </c>
    </row>
    <row r="241" spans="2:22" s="238" customFormat="1" ht="47.25" customHeight="1">
      <c r="B241" s="295">
        <v>70170000</v>
      </c>
      <c r="C241" s="296" t="s">
        <v>30</v>
      </c>
      <c r="D241" s="297" t="s">
        <v>379</v>
      </c>
      <c r="E241" s="298" t="s">
        <v>35</v>
      </c>
      <c r="F241" s="298" t="s">
        <v>193</v>
      </c>
      <c r="G241" s="299" t="s">
        <v>54</v>
      </c>
      <c r="H241" s="298">
        <v>13960000000</v>
      </c>
      <c r="I241" s="300">
        <f>+H241</f>
        <v>13960000000</v>
      </c>
      <c r="J241" s="301" t="s">
        <v>55</v>
      </c>
      <c r="K241" s="299" t="s">
        <v>55</v>
      </c>
      <c r="L241" s="298" t="s">
        <v>345</v>
      </c>
      <c r="M241" s="302"/>
      <c r="N241" s="303"/>
      <c r="O241" s="304"/>
      <c r="P241" s="305"/>
      <c r="Q241" s="302"/>
      <c r="R241" s="306"/>
      <c r="S241" s="307"/>
      <c r="T241" s="303"/>
      <c r="U241" s="308"/>
      <c r="V241" s="308"/>
    </row>
    <row r="242" spans="2:22" s="238" customFormat="1" ht="47.25" customHeight="1">
      <c r="B242" s="295">
        <v>70170000</v>
      </c>
      <c r="C242" s="296" t="s">
        <v>151</v>
      </c>
      <c r="D242" s="297" t="s">
        <v>449</v>
      </c>
      <c r="E242" s="298" t="s">
        <v>35</v>
      </c>
      <c r="F242" s="298" t="s">
        <v>193</v>
      </c>
      <c r="G242" s="299" t="s">
        <v>54</v>
      </c>
      <c r="H242" s="298">
        <v>2900000000</v>
      </c>
      <c r="I242" s="300">
        <f aca="true" t="shared" si="13" ref="I242:I278">+H242</f>
        <v>2900000000</v>
      </c>
      <c r="J242" s="301" t="s">
        <v>55</v>
      </c>
      <c r="K242" s="299" t="s">
        <v>55</v>
      </c>
      <c r="L242" s="298" t="s">
        <v>454</v>
      </c>
      <c r="M242" s="302"/>
      <c r="N242" s="303"/>
      <c r="O242" s="304"/>
      <c r="P242" s="305"/>
      <c r="Q242" s="302"/>
      <c r="R242" s="306"/>
      <c r="S242" s="307"/>
      <c r="T242" s="303"/>
      <c r="U242" s="308"/>
      <c r="V242" s="308"/>
    </row>
    <row r="243" spans="2:22" s="238" customFormat="1" ht="47.25" customHeight="1">
      <c r="B243" s="295">
        <v>77100000</v>
      </c>
      <c r="C243" s="296" t="s">
        <v>63</v>
      </c>
      <c r="D243" s="297" t="s">
        <v>379</v>
      </c>
      <c r="E243" s="298" t="s">
        <v>33</v>
      </c>
      <c r="F243" s="298" t="s">
        <v>193</v>
      </c>
      <c r="G243" s="299" t="s">
        <v>54</v>
      </c>
      <c r="H243" s="298">
        <v>1500000000</v>
      </c>
      <c r="I243" s="300">
        <f t="shared" si="13"/>
        <v>1500000000</v>
      </c>
      <c r="J243" s="301" t="s">
        <v>55</v>
      </c>
      <c r="K243" s="299" t="s">
        <v>55</v>
      </c>
      <c r="L243" s="298" t="s">
        <v>160</v>
      </c>
      <c r="M243" s="302"/>
      <c r="N243" s="303"/>
      <c r="O243" s="304"/>
      <c r="P243" s="305"/>
      <c r="Q243" s="302"/>
      <c r="R243" s="306"/>
      <c r="S243" s="307"/>
      <c r="T243" s="303"/>
      <c r="U243" s="308"/>
      <c r="V243" s="308"/>
    </row>
    <row r="244" spans="2:22" s="238" customFormat="1" ht="47.25" customHeight="1">
      <c r="B244" s="295">
        <v>80100000</v>
      </c>
      <c r="C244" s="296" t="s">
        <v>161</v>
      </c>
      <c r="D244" s="297" t="s">
        <v>379</v>
      </c>
      <c r="E244" s="298" t="s">
        <v>450</v>
      </c>
      <c r="F244" s="298" t="s">
        <v>193</v>
      </c>
      <c r="G244" s="299" t="s">
        <v>54</v>
      </c>
      <c r="H244" s="298">
        <v>1000000000</v>
      </c>
      <c r="I244" s="300">
        <f t="shared" si="13"/>
        <v>1000000000</v>
      </c>
      <c r="J244" s="301" t="s">
        <v>55</v>
      </c>
      <c r="K244" s="299" t="s">
        <v>55</v>
      </c>
      <c r="L244" s="298" t="s">
        <v>455</v>
      </c>
      <c r="M244" s="302"/>
      <c r="N244" s="303"/>
      <c r="O244" s="304"/>
      <c r="P244" s="305"/>
      <c r="Q244" s="302"/>
      <c r="R244" s="306"/>
      <c r="S244" s="307"/>
      <c r="T244" s="303"/>
      <c r="U244" s="308"/>
      <c r="V244" s="308"/>
    </row>
    <row r="245" spans="2:22" s="238" customFormat="1" ht="47.25" customHeight="1">
      <c r="B245" s="295">
        <v>80100000</v>
      </c>
      <c r="C245" s="296" t="s">
        <v>447</v>
      </c>
      <c r="D245" s="297" t="s">
        <v>362</v>
      </c>
      <c r="E245" s="298" t="s">
        <v>378</v>
      </c>
      <c r="F245" s="298" t="s">
        <v>150</v>
      </c>
      <c r="G245" s="299" t="s">
        <v>54</v>
      </c>
      <c r="H245" s="298">
        <v>2300000000</v>
      </c>
      <c r="I245" s="300">
        <f t="shared" si="13"/>
        <v>2300000000</v>
      </c>
      <c r="J245" s="301" t="s">
        <v>55</v>
      </c>
      <c r="K245" s="299" t="s">
        <v>55</v>
      </c>
      <c r="L245" s="298" t="s">
        <v>159</v>
      </c>
      <c r="M245" s="302"/>
      <c r="N245" s="303"/>
      <c r="O245" s="304"/>
      <c r="P245" s="305"/>
      <c r="Q245" s="302"/>
      <c r="R245" s="306"/>
      <c r="S245" s="307"/>
      <c r="T245" s="303"/>
      <c r="U245" s="308"/>
      <c r="V245" s="308"/>
    </row>
    <row r="246" spans="2:22" s="238" customFormat="1" ht="47.25" customHeight="1">
      <c r="B246" s="295">
        <v>77100000</v>
      </c>
      <c r="C246" s="296" t="s">
        <v>67</v>
      </c>
      <c r="D246" s="297" t="s">
        <v>379</v>
      </c>
      <c r="E246" s="298" t="s">
        <v>37</v>
      </c>
      <c r="F246" s="298" t="s">
        <v>193</v>
      </c>
      <c r="G246" s="299" t="s">
        <v>54</v>
      </c>
      <c r="H246" s="298">
        <v>700000000</v>
      </c>
      <c r="I246" s="300">
        <f t="shared" si="13"/>
        <v>700000000</v>
      </c>
      <c r="J246" s="301" t="s">
        <v>55</v>
      </c>
      <c r="K246" s="299" t="s">
        <v>55</v>
      </c>
      <c r="L246" s="298" t="s">
        <v>160</v>
      </c>
      <c r="M246" s="302"/>
      <c r="N246" s="303"/>
      <c r="O246" s="304"/>
      <c r="P246" s="305"/>
      <c r="Q246" s="302"/>
      <c r="R246" s="306"/>
      <c r="S246" s="307"/>
      <c r="T246" s="303"/>
      <c r="U246" s="308"/>
      <c r="V246" s="308"/>
    </row>
    <row r="247" spans="2:22" s="238" customFormat="1" ht="47.25" customHeight="1">
      <c r="B247" s="295">
        <v>80100000</v>
      </c>
      <c r="C247" s="296" t="s">
        <v>170</v>
      </c>
      <c r="D247" s="297" t="s">
        <v>379</v>
      </c>
      <c r="E247" s="298" t="s">
        <v>35</v>
      </c>
      <c r="F247" s="298" t="s">
        <v>187</v>
      </c>
      <c r="G247" s="299" t="s">
        <v>54</v>
      </c>
      <c r="H247" s="298">
        <v>700000000</v>
      </c>
      <c r="I247" s="300">
        <f t="shared" si="13"/>
        <v>700000000</v>
      </c>
      <c r="J247" s="301" t="s">
        <v>55</v>
      </c>
      <c r="K247" s="299" t="s">
        <v>55</v>
      </c>
      <c r="L247" s="298" t="s">
        <v>456</v>
      </c>
      <c r="M247" s="302"/>
      <c r="N247" s="303"/>
      <c r="O247" s="304"/>
      <c r="P247" s="305"/>
      <c r="Q247" s="302"/>
      <c r="R247" s="306"/>
      <c r="S247" s="307"/>
      <c r="T247" s="303"/>
      <c r="U247" s="308"/>
      <c r="V247" s="308"/>
    </row>
    <row r="248" spans="2:22" s="238" customFormat="1" ht="47.25" customHeight="1">
      <c r="B248" s="295">
        <v>77100000</v>
      </c>
      <c r="C248" s="296" t="s">
        <v>437</v>
      </c>
      <c r="D248" s="297" t="s">
        <v>379</v>
      </c>
      <c r="E248" s="298" t="s">
        <v>35</v>
      </c>
      <c r="F248" s="298" t="s">
        <v>187</v>
      </c>
      <c r="G248" s="299" t="s">
        <v>54</v>
      </c>
      <c r="H248" s="298">
        <v>250000000</v>
      </c>
      <c r="I248" s="300">
        <f t="shared" si="13"/>
        <v>250000000</v>
      </c>
      <c r="J248" s="301" t="s">
        <v>55</v>
      </c>
      <c r="K248" s="299" t="s">
        <v>55</v>
      </c>
      <c r="L248" s="298" t="s">
        <v>457</v>
      </c>
      <c r="M248" s="302"/>
      <c r="N248" s="303"/>
      <c r="O248" s="304"/>
      <c r="P248" s="305"/>
      <c r="Q248" s="302"/>
      <c r="R248" s="306"/>
      <c r="S248" s="307"/>
      <c r="T248" s="303"/>
      <c r="U248" s="308"/>
      <c r="V248" s="308"/>
    </row>
    <row r="249" spans="2:22" s="238" customFormat="1" ht="47.25" customHeight="1">
      <c r="B249" s="295">
        <v>77100000</v>
      </c>
      <c r="C249" s="296" t="s">
        <v>438</v>
      </c>
      <c r="D249" s="297" t="s">
        <v>379</v>
      </c>
      <c r="E249" s="298" t="s">
        <v>35</v>
      </c>
      <c r="F249" s="298" t="s">
        <v>187</v>
      </c>
      <c r="G249" s="299" t="s">
        <v>54</v>
      </c>
      <c r="H249" s="298">
        <v>250000000</v>
      </c>
      <c r="I249" s="300">
        <f t="shared" si="13"/>
        <v>250000000</v>
      </c>
      <c r="J249" s="301" t="s">
        <v>55</v>
      </c>
      <c r="K249" s="299" t="s">
        <v>55</v>
      </c>
      <c r="L249" s="298" t="s">
        <v>457</v>
      </c>
      <c r="M249" s="302"/>
      <c r="N249" s="303"/>
      <c r="O249" s="304"/>
      <c r="P249" s="305"/>
      <c r="Q249" s="302"/>
      <c r="R249" s="306"/>
      <c r="S249" s="307"/>
      <c r="T249" s="303"/>
      <c r="U249" s="308"/>
      <c r="V249" s="308"/>
    </row>
    <row r="250" spans="2:22" s="238" customFormat="1" ht="47.25" customHeight="1">
      <c r="B250" s="295">
        <v>77100000</v>
      </c>
      <c r="C250" s="296" t="s">
        <v>95</v>
      </c>
      <c r="D250" s="297" t="s">
        <v>379</v>
      </c>
      <c r="E250" s="298" t="s">
        <v>35</v>
      </c>
      <c r="F250" s="298" t="s">
        <v>193</v>
      </c>
      <c r="G250" s="299" t="s">
        <v>54</v>
      </c>
      <c r="H250" s="298">
        <v>1380000000</v>
      </c>
      <c r="I250" s="300">
        <f t="shared" si="13"/>
        <v>1380000000</v>
      </c>
      <c r="J250" s="301" t="s">
        <v>55</v>
      </c>
      <c r="K250" s="299" t="s">
        <v>55</v>
      </c>
      <c r="L250" s="298" t="s">
        <v>171</v>
      </c>
      <c r="M250" s="302"/>
      <c r="N250" s="303"/>
      <c r="O250" s="304"/>
      <c r="P250" s="305"/>
      <c r="Q250" s="302"/>
      <c r="R250" s="306"/>
      <c r="S250" s="307"/>
      <c r="T250" s="303"/>
      <c r="U250" s="308"/>
      <c r="V250" s="308"/>
    </row>
    <row r="251" spans="2:22" s="238" customFormat="1" ht="47.25" customHeight="1">
      <c r="B251" s="295">
        <v>77100000</v>
      </c>
      <c r="C251" s="296" t="s">
        <v>439</v>
      </c>
      <c r="D251" s="297" t="s">
        <v>379</v>
      </c>
      <c r="E251" s="298" t="s">
        <v>35</v>
      </c>
      <c r="F251" s="298" t="s">
        <v>193</v>
      </c>
      <c r="G251" s="299" t="s">
        <v>54</v>
      </c>
      <c r="H251" s="298">
        <v>5500000000</v>
      </c>
      <c r="I251" s="300">
        <f t="shared" si="13"/>
        <v>5500000000</v>
      </c>
      <c r="J251" s="301" t="s">
        <v>55</v>
      </c>
      <c r="K251" s="299" t="s">
        <v>55</v>
      </c>
      <c r="L251" s="298" t="s">
        <v>457</v>
      </c>
      <c r="M251" s="302"/>
      <c r="N251" s="303"/>
      <c r="O251" s="304"/>
      <c r="P251" s="305"/>
      <c r="Q251" s="302"/>
      <c r="R251" s="306"/>
      <c r="S251" s="307"/>
      <c r="T251" s="303"/>
      <c r="U251" s="308"/>
      <c r="V251" s="308"/>
    </row>
    <row r="252" spans="2:22" s="238" customFormat="1" ht="47.25" customHeight="1">
      <c r="B252" s="295">
        <v>77100000</v>
      </c>
      <c r="C252" s="296" t="s">
        <v>99</v>
      </c>
      <c r="D252" s="297" t="s">
        <v>379</v>
      </c>
      <c r="E252" s="298" t="s">
        <v>35</v>
      </c>
      <c r="F252" s="298" t="s">
        <v>193</v>
      </c>
      <c r="G252" s="299" t="s">
        <v>54</v>
      </c>
      <c r="H252" s="298">
        <v>1170000000</v>
      </c>
      <c r="I252" s="300">
        <f t="shared" si="13"/>
        <v>1170000000</v>
      </c>
      <c r="J252" s="301" t="s">
        <v>55</v>
      </c>
      <c r="K252" s="299" t="s">
        <v>55</v>
      </c>
      <c r="L252" s="298" t="s">
        <v>159</v>
      </c>
      <c r="M252" s="302"/>
      <c r="N252" s="303"/>
      <c r="O252" s="304"/>
      <c r="P252" s="305"/>
      <c r="Q252" s="302"/>
      <c r="R252" s="306"/>
      <c r="S252" s="307"/>
      <c r="T252" s="303"/>
      <c r="U252" s="308"/>
      <c r="V252" s="308"/>
    </row>
    <row r="253" spans="2:22" s="238" customFormat="1" ht="47.25" customHeight="1">
      <c r="B253" s="295">
        <v>70160000</v>
      </c>
      <c r="C253" s="296" t="s">
        <v>440</v>
      </c>
      <c r="D253" s="297" t="s">
        <v>379</v>
      </c>
      <c r="E253" s="298" t="s">
        <v>33</v>
      </c>
      <c r="F253" s="298" t="s">
        <v>187</v>
      </c>
      <c r="G253" s="299" t="s">
        <v>54</v>
      </c>
      <c r="H253" s="298">
        <v>300000000</v>
      </c>
      <c r="I253" s="300">
        <f t="shared" si="13"/>
        <v>300000000</v>
      </c>
      <c r="J253" s="301" t="s">
        <v>55</v>
      </c>
      <c r="K253" s="299" t="s">
        <v>55</v>
      </c>
      <c r="L253" s="298" t="s">
        <v>458</v>
      </c>
      <c r="M253" s="302"/>
      <c r="N253" s="303"/>
      <c r="O253" s="304"/>
      <c r="P253" s="305"/>
      <c r="Q253" s="302"/>
      <c r="R253" s="306"/>
      <c r="S253" s="307"/>
      <c r="T253" s="303"/>
      <c r="U253" s="308"/>
      <c r="V253" s="308"/>
    </row>
    <row r="254" spans="2:22" s="238" customFormat="1" ht="47.25" customHeight="1">
      <c r="B254" s="295">
        <v>70160000</v>
      </c>
      <c r="C254" s="296" t="s">
        <v>137</v>
      </c>
      <c r="D254" s="297" t="s">
        <v>379</v>
      </c>
      <c r="E254" s="298" t="s">
        <v>35</v>
      </c>
      <c r="F254" s="298" t="s">
        <v>187</v>
      </c>
      <c r="G254" s="299" t="s">
        <v>54</v>
      </c>
      <c r="H254" s="298">
        <v>60000000</v>
      </c>
      <c r="I254" s="300">
        <f t="shared" si="13"/>
        <v>60000000</v>
      </c>
      <c r="J254" s="301" t="s">
        <v>55</v>
      </c>
      <c r="K254" s="299" t="s">
        <v>55</v>
      </c>
      <c r="L254" s="298" t="s">
        <v>458</v>
      </c>
      <c r="M254" s="302"/>
      <c r="N254" s="303"/>
      <c r="O254" s="304"/>
      <c r="P254" s="305"/>
      <c r="Q254" s="302"/>
      <c r="R254" s="306"/>
      <c r="S254" s="307"/>
      <c r="T254" s="303"/>
      <c r="U254" s="308"/>
      <c r="V254" s="308"/>
    </row>
    <row r="255" spans="2:22" s="238" customFormat="1" ht="47.25" customHeight="1">
      <c r="B255" s="295">
        <v>77100000</v>
      </c>
      <c r="C255" s="296" t="s">
        <v>181</v>
      </c>
      <c r="D255" s="297" t="s">
        <v>379</v>
      </c>
      <c r="E255" s="298" t="s">
        <v>35</v>
      </c>
      <c r="F255" s="298" t="s">
        <v>187</v>
      </c>
      <c r="G255" s="299" t="s">
        <v>54</v>
      </c>
      <c r="H255" s="298">
        <v>800000000</v>
      </c>
      <c r="I255" s="300">
        <f t="shared" si="13"/>
        <v>800000000</v>
      </c>
      <c r="J255" s="301" t="s">
        <v>55</v>
      </c>
      <c r="K255" s="299" t="s">
        <v>55</v>
      </c>
      <c r="L255" s="298" t="s">
        <v>458</v>
      </c>
      <c r="M255" s="302"/>
      <c r="N255" s="303"/>
      <c r="O255" s="304"/>
      <c r="P255" s="305"/>
      <c r="Q255" s="302"/>
      <c r="R255" s="306"/>
      <c r="S255" s="307"/>
      <c r="T255" s="303"/>
      <c r="U255" s="308"/>
      <c r="V255" s="308"/>
    </row>
    <row r="256" spans="2:22" s="238" customFormat="1" ht="47.25" customHeight="1">
      <c r="B256" s="295"/>
      <c r="C256" s="296" t="s">
        <v>441</v>
      </c>
      <c r="D256" s="297" t="s">
        <v>379</v>
      </c>
      <c r="E256" s="298" t="s">
        <v>35</v>
      </c>
      <c r="F256" s="298" t="s">
        <v>193</v>
      </c>
      <c r="G256" s="299" t="s">
        <v>54</v>
      </c>
      <c r="H256" s="298">
        <v>1000000000</v>
      </c>
      <c r="I256" s="300">
        <f t="shared" si="13"/>
        <v>1000000000</v>
      </c>
      <c r="J256" s="301" t="s">
        <v>55</v>
      </c>
      <c r="K256" s="299" t="s">
        <v>55</v>
      </c>
      <c r="L256" s="298" t="s">
        <v>179</v>
      </c>
      <c r="M256" s="302"/>
      <c r="N256" s="303"/>
      <c r="O256" s="304"/>
      <c r="P256" s="305"/>
      <c r="Q256" s="302"/>
      <c r="R256" s="306"/>
      <c r="S256" s="307"/>
      <c r="T256" s="303"/>
      <c r="U256" s="308"/>
      <c r="V256" s="308"/>
    </row>
    <row r="257" spans="2:22" s="238" customFormat="1" ht="47.25" customHeight="1">
      <c r="B257" s="295">
        <v>70170000</v>
      </c>
      <c r="C257" s="296" t="s">
        <v>442</v>
      </c>
      <c r="D257" s="297" t="s">
        <v>379</v>
      </c>
      <c r="E257" s="298" t="s">
        <v>35</v>
      </c>
      <c r="F257" s="298" t="s">
        <v>187</v>
      </c>
      <c r="G257" s="299" t="s">
        <v>54</v>
      </c>
      <c r="H257" s="298">
        <v>160000000</v>
      </c>
      <c r="I257" s="300">
        <f t="shared" si="13"/>
        <v>160000000</v>
      </c>
      <c r="J257" s="301" t="s">
        <v>55</v>
      </c>
      <c r="K257" s="299" t="s">
        <v>55</v>
      </c>
      <c r="L257" s="298" t="s">
        <v>179</v>
      </c>
      <c r="M257" s="302"/>
      <c r="N257" s="303"/>
      <c r="O257" s="304"/>
      <c r="P257" s="305"/>
      <c r="Q257" s="302"/>
      <c r="R257" s="306"/>
      <c r="S257" s="307"/>
      <c r="T257" s="303"/>
      <c r="U257" s="308"/>
      <c r="V257" s="308"/>
    </row>
    <row r="258" spans="2:22" s="238" customFormat="1" ht="47.25" customHeight="1">
      <c r="B258" s="295">
        <v>70170000</v>
      </c>
      <c r="C258" s="296" t="s">
        <v>443</v>
      </c>
      <c r="D258" s="297" t="s">
        <v>379</v>
      </c>
      <c r="E258" s="298" t="s">
        <v>35</v>
      </c>
      <c r="F258" s="298" t="s">
        <v>451</v>
      </c>
      <c r="G258" s="299" t="s">
        <v>54</v>
      </c>
      <c r="H258" s="298">
        <v>130000000</v>
      </c>
      <c r="I258" s="300">
        <f t="shared" si="13"/>
        <v>130000000</v>
      </c>
      <c r="J258" s="301" t="s">
        <v>55</v>
      </c>
      <c r="K258" s="299" t="s">
        <v>55</v>
      </c>
      <c r="L258" s="298" t="s">
        <v>179</v>
      </c>
      <c r="M258" s="302"/>
      <c r="N258" s="303"/>
      <c r="O258" s="304"/>
      <c r="P258" s="305"/>
      <c r="Q258" s="302"/>
      <c r="R258" s="306"/>
      <c r="S258" s="307"/>
      <c r="T258" s="303"/>
      <c r="U258" s="308"/>
      <c r="V258" s="308"/>
    </row>
    <row r="259" spans="2:22" s="238" customFormat="1" ht="47.25" customHeight="1">
      <c r="B259" s="295">
        <v>70170000</v>
      </c>
      <c r="C259" s="296" t="s">
        <v>444</v>
      </c>
      <c r="D259" s="297" t="s">
        <v>379</v>
      </c>
      <c r="E259" s="298" t="s">
        <v>33</v>
      </c>
      <c r="F259" s="298" t="s">
        <v>187</v>
      </c>
      <c r="G259" s="299" t="s">
        <v>54</v>
      </c>
      <c r="H259" s="298">
        <v>170000000</v>
      </c>
      <c r="I259" s="300">
        <f t="shared" si="13"/>
        <v>170000000</v>
      </c>
      <c r="J259" s="301" t="s">
        <v>55</v>
      </c>
      <c r="K259" s="299" t="s">
        <v>55</v>
      </c>
      <c r="L259" s="298" t="s">
        <v>179</v>
      </c>
      <c r="M259" s="302"/>
      <c r="N259" s="303"/>
      <c r="O259" s="304"/>
      <c r="P259" s="305"/>
      <c r="Q259" s="302"/>
      <c r="R259" s="306"/>
      <c r="S259" s="307"/>
      <c r="T259" s="303"/>
      <c r="U259" s="308"/>
      <c r="V259" s="308"/>
    </row>
    <row r="260" spans="2:22" s="238" customFormat="1" ht="47.25" customHeight="1">
      <c r="B260" s="295">
        <v>70170000</v>
      </c>
      <c r="C260" s="296" t="s">
        <v>445</v>
      </c>
      <c r="D260" s="297" t="s">
        <v>379</v>
      </c>
      <c r="E260" s="298" t="s">
        <v>269</v>
      </c>
      <c r="F260" s="298" t="s">
        <v>452</v>
      </c>
      <c r="G260" s="299" t="s">
        <v>54</v>
      </c>
      <c r="H260" s="298">
        <v>8500000</v>
      </c>
      <c r="I260" s="300">
        <f t="shared" si="13"/>
        <v>8500000</v>
      </c>
      <c r="J260" s="301" t="s">
        <v>55</v>
      </c>
      <c r="K260" s="299" t="s">
        <v>55</v>
      </c>
      <c r="L260" s="298" t="s">
        <v>179</v>
      </c>
      <c r="M260" s="302"/>
      <c r="N260" s="303"/>
      <c r="O260" s="304"/>
      <c r="P260" s="305"/>
      <c r="Q260" s="302"/>
      <c r="R260" s="306"/>
      <c r="S260" s="307"/>
      <c r="T260" s="303"/>
      <c r="U260" s="308"/>
      <c r="V260" s="308"/>
    </row>
    <row r="261" spans="2:22" s="238" customFormat="1" ht="47.25" customHeight="1">
      <c r="B261" s="295">
        <v>72121101</v>
      </c>
      <c r="C261" s="296" t="s">
        <v>186</v>
      </c>
      <c r="D261" s="297" t="s">
        <v>379</v>
      </c>
      <c r="E261" s="298" t="s">
        <v>33</v>
      </c>
      <c r="F261" s="298" t="s">
        <v>187</v>
      </c>
      <c r="G261" s="299" t="s">
        <v>54</v>
      </c>
      <c r="H261" s="298">
        <v>200000000</v>
      </c>
      <c r="I261" s="300">
        <f t="shared" si="13"/>
        <v>200000000</v>
      </c>
      <c r="J261" s="301" t="s">
        <v>55</v>
      </c>
      <c r="K261" s="299" t="s">
        <v>55</v>
      </c>
      <c r="L261" s="298" t="s">
        <v>345</v>
      </c>
      <c r="M261" s="302"/>
      <c r="N261" s="303"/>
      <c r="O261" s="304"/>
      <c r="P261" s="305"/>
      <c r="Q261" s="302"/>
      <c r="R261" s="306"/>
      <c r="S261" s="307"/>
      <c r="T261" s="303"/>
      <c r="U261" s="308"/>
      <c r="V261" s="308"/>
    </row>
    <row r="262" spans="2:22" s="238" customFormat="1" ht="47.25" customHeight="1">
      <c r="B262" s="295">
        <v>72121101</v>
      </c>
      <c r="C262" s="296" t="s">
        <v>188</v>
      </c>
      <c r="D262" s="297" t="s">
        <v>379</v>
      </c>
      <c r="E262" s="298" t="s">
        <v>33</v>
      </c>
      <c r="F262" s="298" t="s">
        <v>187</v>
      </c>
      <c r="G262" s="299" t="s">
        <v>54</v>
      </c>
      <c r="H262" s="298">
        <v>300000000</v>
      </c>
      <c r="I262" s="300">
        <f t="shared" si="13"/>
        <v>300000000</v>
      </c>
      <c r="J262" s="301" t="s">
        <v>55</v>
      </c>
      <c r="K262" s="299" t="s">
        <v>55</v>
      </c>
      <c r="L262" s="298" t="s">
        <v>345</v>
      </c>
      <c r="M262" s="302"/>
      <c r="N262" s="303"/>
      <c r="O262" s="304"/>
      <c r="P262" s="305"/>
      <c r="Q262" s="302"/>
      <c r="R262" s="306"/>
      <c r="S262" s="307"/>
      <c r="T262" s="303"/>
      <c r="U262" s="308"/>
      <c r="V262" s="308"/>
    </row>
    <row r="263" spans="2:22" s="238" customFormat="1" ht="47.25" customHeight="1">
      <c r="B263" s="295" t="s">
        <v>198</v>
      </c>
      <c r="C263" s="296" t="s">
        <v>199</v>
      </c>
      <c r="D263" s="297" t="s">
        <v>362</v>
      </c>
      <c r="E263" s="298" t="s">
        <v>35</v>
      </c>
      <c r="F263" s="298" t="s">
        <v>452</v>
      </c>
      <c r="G263" s="299" t="s">
        <v>54</v>
      </c>
      <c r="H263" s="298">
        <v>55000000</v>
      </c>
      <c r="I263" s="300">
        <f t="shared" si="13"/>
        <v>55000000</v>
      </c>
      <c r="J263" s="301" t="s">
        <v>55</v>
      </c>
      <c r="K263" s="299" t="s">
        <v>55</v>
      </c>
      <c r="L263" s="298" t="s">
        <v>197</v>
      </c>
      <c r="M263" s="302"/>
      <c r="N263" s="303"/>
      <c r="O263" s="304"/>
      <c r="P263" s="305"/>
      <c r="Q263" s="302"/>
      <c r="R263" s="306"/>
      <c r="S263" s="307"/>
      <c r="T263" s="303"/>
      <c r="U263" s="308"/>
      <c r="V263" s="308"/>
    </row>
    <row r="264" spans="2:22" s="238" customFormat="1" ht="47.25" customHeight="1">
      <c r="B264" s="295">
        <v>43210000</v>
      </c>
      <c r="C264" s="296" t="s">
        <v>214</v>
      </c>
      <c r="D264" s="297" t="s">
        <v>362</v>
      </c>
      <c r="E264" s="298" t="s">
        <v>35</v>
      </c>
      <c r="F264" s="298" t="s">
        <v>187</v>
      </c>
      <c r="G264" s="299" t="s">
        <v>54</v>
      </c>
      <c r="H264" s="298">
        <v>214000000</v>
      </c>
      <c r="I264" s="300">
        <f t="shared" si="13"/>
        <v>214000000</v>
      </c>
      <c r="J264" s="301" t="s">
        <v>55</v>
      </c>
      <c r="K264" s="299" t="s">
        <v>55</v>
      </c>
      <c r="L264" s="298" t="s">
        <v>179</v>
      </c>
      <c r="M264" s="302"/>
      <c r="N264" s="303"/>
      <c r="O264" s="304"/>
      <c r="P264" s="305"/>
      <c r="Q264" s="302"/>
      <c r="R264" s="306"/>
      <c r="S264" s="307"/>
      <c r="T264" s="303"/>
      <c r="U264" s="308"/>
      <c r="V264" s="308"/>
    </row>
    <row r="265" spans="2:22" s="238" customFormat="1" ht="47.25" customHeight="1">
      <c r="B265" s="295">
        <v>56100000</v>
      </c>
      <c r="C265" s="296" t="s">
        <v>222</v>
      </c>
      <c r="D265" s="297" t="s">
        <v>362</v>
      </c>
      <c r="E265" s="298" t="s">
        <v>35</v>
      </c>
      <c r="F265" s="298" t="s">
        <v>187</v>
      </c>
      <c r="G265" s="299" t="s">
        <v>54</v>
      </c>
      <c r="H265" s="298">
        <v>190000000</v>
      </c>
      <c r="I265" s="300">
        <f t="shared" si="13"/>
        <v>190000000</v>
      </c>
      <c r="J265" s="301" t="s">
        <v>55</v>
      </c>
      <c r="K265" s="299" t="s">
        <v>55</v>
      </c>
      <c r="L265" s="298" t="s">
        <v>197</v>
      </c>
      <c r="M265" s="302"/>
      <c r="N265" s="303"/>
      <c r="O265" s="304"/>
      <c r="P265" s="305"/>
      <c r="Q265" s="302"/>
      <c r="R265" s="306"/>
      <c r="S265" s="307"/>
      <c r="T265" s="303"/>
      <c r="U265" s="308"/>
      <c r="V265" s="308"/>
    </row>
    <row r="266" spans="2:22" s="238" customFormat="1" ht="47.25" customHeight="1">
      <c r="B266" s="295">
        <v>84130000</v>
      </c>
      <c r="C266" s="296" t="s">
        <v>265</v>
      </c>
      <c r="D266" s="297" t="s">
        <v>362</v>
      </c>
      <c r="E266" s="298" t="s">
        <v>35</v>
      </c>
      <c r="F266" s="298" t="s">
        <v>452</v>
      </c>
      <c r="G266" s="299" t="s">
        <v>54</v>
      </c>
      <c r="H266" s="298">
        <v>15000000</v>
      </c>
      <c r="I266" s="300">
        <f t="shared" si="13"/>
        <v>15000000</v>
      </c>
      <c r="J266" s="301" t="s">
        <v>55</v>
      </c>
      <c r="K266" s="299" t="s">
        <v>55</v>
      </c>
      <c r="L266" s="298" t="s">
        <v>197</v>
      </c>
      <c r="M266" s="302"/>
      <c r="N266" s="303"/>
      <c r="O266" s="304"/>
      <c r="P266" s="305"/>
      <c r="Q266" s="302"/>
      <c r="R266" s="306"/>
      <c r="S266" s="307"/>
      <c r="T266" s="303"/>
      <c r="U266" s="308"/>
      <c r="V266" s="308"/>
    </row>
    <row r="267" spans="2:22" s="238" customFormat="1" ht="47.25" customHeight="1">
      <c r="B267" s="295">
        <v>72153303</v>
      </c>
      <c r="C267" s="296" t="s">
        <v>446</v>
      </c>
      <c r="D267" s="297" t="s">
        <v>379</v>
      </c>
      <c r="E267" s="298" t="s">
        <v>33</v>
      </c>
      <c r="F267" s="298" t="s">
        <v>187</v>
      </c>
      <c r="G267" s="299" t="s">
        <v>54</v>
      </c>
      <c r="H267" s="298">
        <v>200000000</v>
      </c>
      <c r="I267" s="300">
        <f t="shared" si="13"/>
        <v>200000000</v>
      </c>
      <c r="J267" s="301" t="s">
        <v>55</v>
      </c>
      <c r="K267" s="299" t="s">
        <v>55</v>
      </c>
      <c r="L267" s="298" t="s">
        <v>179</v>
      </c>
      <c r="M267" s="302"/>
      <c r="N267" s="303"/>
      <c r="O267" s="304"/>
      <c r="P267" s="305"/>
      <c r="Q267" s="302"/>
      <c r="R267" s="306"/>
      <c r="S267" s="307"/>
      <c r="T267" s="303"/>
      <c r="U267" s="308"/>
      <c r="V267" s="308"/>
    </row>
    <row r="268" spans="2:22" s="238" customFormat="1" ht="47.25" customHeight="1">
      <c r="B268" s="295" t="s">
        <v>274</v>
      </c>
      <c r="C268" s="296" t="s">
        <v>275</v>
      </c>
      <c r="D268" s="297" t="s">
        <v>362</v>
      </c>
      <c r="E268" s="298" t="s">
        <v>35</v>
      </c>
      <c r="F268" s="298" t="s">
        <v>187</v>
      </c>
      <c r="G268" s="299" t="s">
        <v>54</v>
      </c>
      <c r="H268" s="298">
        <v>120000000</v>
      </c>
      <c r="I268" s="300">
        <f t="shared" si="13"/>
        <v>120000000</v>
      </c>
      <c r="J268" s="301" t="s">
        <v>55</v>
      </c>
      <c r="K268" s="299" t="s">
        <v>55</v>
      </c>
      <c r="L268" s="298" t="s">
        <v>197</v>
      </c>
      <c r="M268" s="302"/>
      <c r="N268" s="303"/>
      <c r="O268" s="304"/>
      <c r="P268" s="305"/>
      <c r="Q268" s="302"/>
      <c r="R268" s="306"/>
      <c r="S268" s="307"/>
      <c r="T268" s="303"/>
      <c r="U268" s="308"/>
      <c r="V268" s="308"/>
    </row>
    <row r="269" spans="2:22" s="238" customFormat="1" ht="47.25" customHeight="1">
      <c r="B269" s="295">
        <v>55121718</v>
      </c>
      <c r="C269" s="296" t="s">
        <v>468</v>
      </c>
      <c r="D269" s="297" t="s">
        <v>362</v>
      </c>
      <c r="E269" s="298" t="s">
        <v>35</v>
      </c>
      <c r="F269" s="298" t="s">
        <v>453</v>
      </c>
      <c r="G269" s="299" t="s">
        <v>54</v>
      </c>
      <c r="H269" s="298">
        <v>19800000</v>
      </c>
      <c r="I269" s="300">
        <f t="shared" si="13"/>
        <v>19800000</v>
      </c>
      <c r="J269" s="301" t="s">
        <v>55</v>
      </c>
      <c r="K269" s="299" t="s">
        <v>55</v>
      </c>
      <c r="L269" s="298" t="s">
        <v>459</v>
      </c>
      <c r="M269" s="302"/>
      <c r="N269" s="303"/>
      <c r="O269" s="304"/>
      <c r="P269" s="305"/>
      <c r="Q269" s="302"/>
      <c r="R269" s="306"/>
      <c r="S269" s="307"/>
      <c r="T269" s="303"/>
      <c r="U269" s="308"/>
      <c r="V269" s="308"/>
    </row>
    <row r="270" spans="2:22" s="238" customFormat="1" ht="47.25" customHeight="1">
      <c r="B270" s="295">
        <v>55121718</v>
      </c>
      <c r="C270" s="296" t="s">
        <v>448</v>
      </c>
      <c r="D270" s="297" t="s">
        <v>362</v>
      </c>
      <c r="E270" s="298" t="s">
        <v>35</v>
      </c>
      <c r="F270" s="298" t="s">
        <v>360</v>
      </c>
      <c r="G270" s="299" t="s">
        <v>54</v>
      </c>
      <c r="H270" s="298">
        <v>72000000</v>
      </c>
      <c r="I270" s="300">
        <f t="shared" si="13"/>
        <v>72000000</v>
      </c>
      <c r="J270" s="301" t="s">
        <v>55</v>
      </c>
      <c r="K270" s="299" t="s">
        <v>55</v>
      </c>
      <c r="L270" s="298" t="s">
        <v>459</v>
      </c>
      <c r="M270" s="302"/>
      <c r="N270" s="303"/>
      <c r="O270" s="304"/>
      <c r="P270" s="305"/>
      <c r="Q270" s="302"/>
      <c r="R270" s="306"/>
      <c r="S270" s="307"/>
      <c r="T270" s="303"/>
      <c r="U270" s="308"/>
      <c r="V270" s="308"/>
    </row>
    <row r="271" spans="2:22" s="238" customFormat="1" ht="47.25" customHeight="1">
      <c r="B271" s="295" t="s">
        <v>470</v>
      </c>
      <c r="C271" s="296" t="s">
        <v>460</v>
      </c>
      <c r="D271" s="297" t="s">
        <v>362</v>
      </c>
      <c r="E271" s="298" t="s">
        <v>35</v>
      </c>
      <c r="F271" s="298" t="s">
        <v>150</v>
      </c>
      <c r="G271" s="299" t="s">
        <v>54</v>
      </c>
      <c r="H271" s="298">
        <v>2680000000</v>
      </c>
      <c r="I271" s="300">
        <f t="shared" si="13"/>
        <v>2680000000</v>
      </c>
      <c r="J271" s="301" t="s">
        <v>55</v>
      </c>
      <c r="K271" s="299" t="s">
        <v>55</v>
      </c>
      <c r="L271" s="298" t="s">
        <v>462</v>
      </c>
      <c r="M271" s="302"/>
      <c r="N271" s="303"/>
      <c r="O271" s="304"/>
      <c r="P271" s="305"/>
      <c r="Q271" s="302"/>
      <c r="R271" s="306"/>
      <c r="S271" s="307"/>
      <c r="T271" s="303"/>
      <c r="U271" s="308"/>
      <c r="V271" s="308"/>
    </row>
    <row r="272" spans="2:22" s="238" customFormat="1" ht="47.25" customHeight="1">
      <c r="B272" s="295">
        <v>93141506</v>
      </c>
      <c r="C272" s="296" t="s">
        <v>461</v>
      </c>
      <c r="D272" s="297" t="s">
        <v>362</v>
      </c>
      <c r="E272" s="298" t="s">
        <v>35</v>
      </c>
      <c r="F272" s="298" t="s">
        <v>452</v>
      </c>
      <c r="G272" s="299" t="s">
        <v>54</v>
      </c>
      <c r="H272" s="298">
        <v>21000000</v>
      </c>
      <c r="I272" s="300">
        <f t="shared" si="13"/>
        <v>21000000</v>
      </c>
      <c r="J272" s="301" t="s">
        <v>55</v>
      </c>
      <c r="K272" s="299" t="s">
        <v>55</v>
      </c>
      <c r="L272" s="298" t="s">
        <v>463</v>
      </c>
      <c r="M272" s="302"/>
      <c r="N272" s="303"/>
      <c r="O272" s="304"/>
      <c r="P272" s="305"/>
      <c r="Q272" s="302"/>
      <c r="R272" s="306"/>
      <c r="S272" s="307"/>
      <c r="T272" s="303"/>
      <c r="U272" s="308"/>
      <c r="V272" s="308"/>
    </row>
    <row r="273" spans="2:22" s="238" customFormat="1" ht="47.25" customHeight="1">
      <c r="B273" s="295">
        <v>82110000</v>
      </c>
      <c r="C273" s="296" t="s">
        <v>464</v>
      </c>
      <c r="D273" s="297" t="s">
        <v>379</v>
      </c>
      <c r="E273" s="298" t="s">
        <v>465</v>
      </c>
      <c r="F273" s="298" t="s">
        <v>360</v>
      </c>
      <c r="G273" s="299" t="s">
        <v>54</v>
      </c>
      <c r="H273" s="298">
        <v>160000000</v>
      </c>
      <c r="I273" s="300">
        <f t="shared" si="13"/>
        <v>160000000</v>
      </c>
      <c r="J273" s="301" t="s">
        <v>55</v>
      </c>
      <c r="K273" s="299" t="s">
        <v>55</v>
      </c>
      <c r="L273" s="298" t="s">
        <v>236</v>
      </c>
      <c r="M273" s="302"/>
      <c r="N273" s="303"/>
      <c r="O273" s="304"/>
      <c r="P273" s="305"/>
      <c r="Q273" s="302"/>
      <c r="R273" s="306"/>
      <c r="S273" s="307"/>
      <c r="T273" s="303"/>
      <c r="U273" s="308"/>
      <c r="V273" s="308"/>
    </row>
    <row r="274" spans="2:22" s="238" customFormat="1" ht="47.25" customHeight="1">
      <c r="B274" s="295">
        <v>77100000</v>
      </c>
      <c r="C274" s="296" t="s">
        <v>466</v>
      </c>
      <c r="D274" s="297" t="s">
        <v>379</v>
      </c>
      <c r="E274" s="298" t="s">
        <v>33</v>
      </c>
      <c r="F274" s="298" t="s">
        <v>360</v>
      </c>
      <c r="G274" s="299" t="s">
        <v>54</v>
      </c>
      <c r="H274" s="298">
        <v>130000000</v>
      </c>
      <c r="I274" s="300">
        <f t="shared" si="13"/>
        <v>130000000</v>
      </c>
      <c r="J274" s="301" t="s">
        <v>55</v>
      </c>
      <c r="K274" s="299" t="s">
        <v>55</v>
      </c>
      <c r="L274" s="298" t="s">
        <v>467</v>
      </c>
      <c r="M274" s="302"/>
      <c r="N274" s="303"/>
      <c r="O274" s="304"/>
      <c r="P274" s="305"/>
      <c r="Q274" s="302"/>
      <c r="R274" s="306"/>
      <c r="S274" s="307"/>
      <c r="T274" s="303"/>
      <c r="U274" s="308"/>
      <c r="V274" s="308"/>
    </row>
    <row r="275" spans="2:22" s="238" customFormat="1" ht="47.25" customHeight="1">
      <c r="B275" s="295">
        <v>77100000</v>
      </c>
      <c r="C275" s="296" t="s">
        <v>115</v>
      </c>
      <c r="D275" s="297"/>
      <c r="E275" s="298"/>
      <c r="F275" s="298"/>
      <c r="G275" s="299"/>
      <c r="H275" s="298">
        <v>0</v>
      </c>
      <c r="I275" s="300">
        <f t="shared" si="13"/>
        <v>0</v>
      </c>
      <c r="J275" s="301"/>
      <c r="K275" s="299"/>
      <c r="L275" s="298"/>
      <c r="M275" s="302"/>
      <c r="N275" s="303"/>
      <c r="O275" s="304"/>
      <c r="P275" s="305"/>
      <c r="Q275" s="302"/>
      <c r="R275" s="306"/>
      <c r="S275" s="307"/>
      <c r="T275" s="303"/>
      <c r="U275" s="308"/>
      <c r="V275" s="308"/>
    </row>
    <row r="276" spans="2:22" s="238" customFormat="1" ht="47.25" customHeight="1">
      <c r="B276" s="295">
        <v>92121700</v>
      </c>
      <c r="C276" s="296" t="s">
        <v>116</v>
      </c>
      <c r="D276" s="297"/>
      <c r="E276" s="298"/>
      <c r="F276" s="298"/>
      <c r="G276" s="299"/>
      <c r="H276" s="298">
        <v>0</v>
      </c>
      <c r="I276" s="300">
        <f t="shared" si="13"/>
        <v>0</v>
      </c>
      <c r="J276" s="301"/>
      <c r="K276" s="299"/>
      <c r="L276" s="298"/>
      <c r="M276" s="302"/>
      <c r="N276" s="303"/>
      <c r="O276" s="304"/>
      <c r="P276" s="305"/>
      <c r="Q276" s="302"/>
      <c r="R276" s="306"/>
      <c r="S276" s="307"/>
      <c r="T276" s="303"/>
      <c r="U276" s="308"/>
      <c r="V276" s="308"/>
    </row>
    <row r="277" spans="2:22" s="238" customFormat="1" ht="47.25" customHeight="1">
      <c r="B277" s="295">
        <v>77100000</v>
      </c>
      <c r="C277" s="296" t="s">
        <v>119</v>
      </c>
      <c r="D277" s="297"/>
      <c r="E277" s="298"/>
      <c r="F277" s="298"/>
      <c r="G277" s="299"/>
      <c r="H277" s="298">
        <v>0</v>
      </c>
      <c r="I277" s="300">
        <f t="shared" si="13"/>
        <v>0</v>
      </c>
      <c r="J277" s="301"/>
      <c r="K277" s="299"/>
      <c r="L277" s="298"/>
      <c r="M277" s="302"/>
      <c r="N277" s="303"/>
      <c r="O277" s="304"/>
      <c r="P277" s="305"/>
      <c r="Q277" s="302"/>
      <c r="R277" s="306"/>
      <c r="S277" s="307"/>
      <c r="T277" s="303"/>
      <c r="U277" s="308"/>
      <c r="V277" s="308"/>
    </row>
    <row r="278" spans="2:22" s="238" customFormat="1" ht="47.25" customHeight="1">
      <c r="B278" s="295">
        <v>80101511</v>
      </c>
      <c r="C278" s="296" t="s">
        <v>469</v>
      </c>
      <c r="D278" s="297" t="s">
        <v>362</v>
      </c>
      <c r="E278" s="298" t="s">
        <v>35</v>
      </c>
      <c r="F278" s="298" t="s">
        <v>360</v>
      </c>
      <c r="G278" s="299" t="s">
        <v>54</v>
      </c>
      <c r="H278" s="298">
        <v>165000000</v>
      </c>
      <c r="I278" s="300">
        <f t="shared" si="13"/>
        <v>165000000</v>
      </c>
      <c r="J278" s="301" t="s">
        <v>55</v>
      </c>
      <c r="K278" s="299" t="s">
        <v>55</v>
      </c>
      <c r="L278" s="298" t="s">
        <v>463</v>
      </c>
      <c r="M278" s="302"/>
      <c r="N278" s="303"/>
      <c r="O278" s="304"/>
      <c r="P278" s="305"/>
      <c r="Q278" s="302"/>
      <c r="R278" s="306"/>
      <c r="S278" s="307"/>
      <c r="T278" s="303"/>
      <c r="U278" s="308"/>
      <c r="V278" s="308"/>
    </row>
    <row r="279" spans="2:22" s="238" customFormat="1" ht="47.25" customHeight="1">
      <c r="B279" s="295"/>
      <c r="C279" s="296"/>
      <c r="D279" s="297"/>
      <c r="E279" s="298"/>
      <c r="F279" s="298"/>
      <c r="G279" s="299"/>
      <c r="H279" s="298"/>
      <c r="I279" s="300"/>
      <c r="J279" s="301"/>
      <c r="K279" s="299"/>
      <c r="L279" s="298"/>
      <c r="M279" s="302"/>
      <c r="N279" s="303"/>
      <c r="O279" s="304"/>
      <c r="P279" s="305"/>
      <c r="Q279" s="302"/>
      <c r="R279" s="306"/>
      <c r="S279" s="307"/>
      <c r="T279" s="303"/>
      <c r="U279" s="308"/>
      <c r="V279" s="308"/>
    </row>
    <row r="280" spans="2:22" s="238" customFormat="1" ht="47.25" customHeight="1">
      <c r="B280" s="295"/>
      <c r="C280" s="296"/>
      <c r="D280" s="297"/>
      <c r="E280" s="298"/>
      <c r="F280" s="298"/>
      <c r="G280" s="299"/>
      <c r="H280" s="298"/>
      <c r="I280" s="300"/>
      <c r="J280" s="301"/>
      <c r="K280" s="299"/>
      <c r="L280" s="298"/>
      <c r="M280" s="302"/>
      <c r="N280" s="303"/>
      <c r="O280" s="304"/>
      <c r="P280" s="305"/>
      <c r="Q280" s="302"/>
      <c r="R280" s="306"/>
      <c r="S280" s="307"/>
      <c r="T280" s="303"/>
      <c r="U280" s="308"/>
      <c r="V280" s="308"/>
    </row>
    <row r="281" spans="2:22" s="238" customFormat="1" ht="47.25" customHeight="1">
      <c r="B281" s="295"/>
      <c r="C281" s="296"/>
      <c r="D281" s="297"/>
      <c r="E281" s="298"/>
      <c r="F281" s="298"/>
      <c r="G281" s="299"/>
      <c r="H281" s="298"/>
      <c r="I281" s="300"/>
      <c r="J281" s="301"/>
      <c r="K281" s="299"/>
      <c r="L281" s="298"/>
      <c r="M281" s="302"/>
      <c r="N281" s="303"/>
      <c r="O281" s="304"/>
      <c r="P281" s="305"/>
      <c r="Q281" s="302"/>
      <c r="R281" s="306"/>
      <c r="S281" s="307"/>
      <c r="T281" s="303"/>
      <c r="U281" s="308"/>
      <c r="V281" s="308"/>
    </row>
    <row r="282" spans="2:22" s="238" customFormat="1" ht="47.25" customHeight="1">
      <c r="B282" s="295"/>
      <c r="C282" s="296"/>
      <c r="D282" s="297"/>
      <c r="E282" s="298"/>
      <c r="F282" s="298"/>
      <c r="G282" s="299"/>
      <c r="H282" s="298"/>
      <c r="I282" s="300"/>
      <c r="J282" s="301"/>
      <c r="K282" s="299"/>
      <c r="L282" s="298"/>
      <c r="M282" s="302"/>
      <c r="N282" s="303"/>
      <c r="O282" s="304"/>
      <c r="P282" s="305"/>
      <c r="Q282" s="302"/>
      <c r="R282" s="306"/>
      <c r="S282" s="307"/>
      <c r="T282" s="303"/>
      <c r="U282" s="308"/>
      <c r="V282" s="308"/>
    </row>
    <row r="283" spans="2:22" s="238" customFormat="1" ht="47.25" customHeight="1">
      <c r="B283" s="295"/>
      <c r="C283" s="296"/>
      <c r="D283" s="297"/>
      <c r="E283" s="298"/>
      <c r="F283" s="298"/>
      <c r="G283" s="299"/>
      <c r="H283" s="298"/>
      <c r="I283" s="300"/>
      <c r="J283" s="301"/>
      <c r="K283" s="299"/>
      <c r="L283" s="298"/>
      <c r="M283" s="302"/>
      <c r="N283" s="303"/>
      <c r="O283" s="304"/>
      <c r="P283" s="305"/>
      <c r="Q283" s="302"/>
      <c r="R283" s="306"/>
      <c r="S283" s="307"/>
      <c r="T283" s="303"/>
      <c r="U283" s="308"/>
      <c r="V283" s="308"/>
    </row>
    <row r="284" spans="2:22" s="238" customFormat="1" ht="47.25" customHeight="1">
      <c r="B284" s="295"/>
      <c r="C284" s="296"/>
      <c r="D284" s="297"/>
      <c r="E284" s="298"/>
      <c r="F284" s="298"/>
      <c r="G284" s="299"/>
      <c r="H284" s="298"/>
      <c r="I284" s="300"/>
      <c r="J284" s="301"/>
      <c r="K284" s="299"/>
      <c r="L284" s="298"/>
      <c r="M284" s="302"/>
      <c r="N284" s="303"/>
      <c r="O284" s="304"/>
      <c r="P284" s="305"/>
      <c r="Q284" s="302"/>
      <c r="R284" s="306"/>
      <c r="S284" s="307"/>
      <c r="T284" s="303"/>
      <c r="U284" s="308"/>
      <c r="V284" s="308"/>
    </row>
    <row r="285" spans="2:22" s="238" customFormat="1" ht="47.25" customHeight="1">
      <c r="B285" s="295"/>
      <c r="C285" s="296"/>
      <c r="D285" s="297"/>
      <c r="E285" s="298"/>
      <c r="F285" s="298"/>
      <c r="G285" s="299"/>
      <c r="H285" s="298"/>
      <c r="I285" s="300"/>
      <c r="J285" s="301"/>
      <c r="K285" s="299"/>
      <c r="L285" s="298"/>
      <c r="M285" s="302"/>
      <c r="N285" s="303"/>
      <c r="O285" s="304"/>
      <c r="P285" s="305"/>
      <c r="Q285" s="302"/>
      <c r="R285" s="306"/>
      <c r="S285" s="307"/>
      <c r="T285" s="303"/>
      <c r="U285" s="308"/>
      <c r="V285" s="308"/>
    </row>
    <row r="286" spans="2:22" s="238" customFormat="1" ht="47.25" customHeight="1">
      <c r="B286" s="295"/>
      <c r="C286" s="296"/>
      <c r="D286" s="297"/>
      <c r="E286" s="298"/>
      <c r="F286" s="298"/>
      <c r="G286" s="299"/>
      <c r="H286" s="298"/>
      <c r="I286" s="300"/>
      <c r="J286" s="301"/>
      <c r="K286" s="299"/>
      <c r="L286" s="298"/>
      <c r="M286" s="302"/>
      <c r="N286" s="303"/>
      <c r="O286" s="304"/>
      <c r="P286" s="305"/>
      <c r="Q286" s="302"/>
      <c r="R286" s="306"/>
      <c r="S286" s="307"/>
      <c r="T286" s="303"/>
      <c r="U286" s="308"/>
      <c r="V286" s="308"/>
    </row>
    <row r="287" spans="2:22" s="238" customFormat="1" ht="47.25" customHeight="1">
      <c r="B287" s="295"/>
      <c r="C287" s="296"/>
      <c r="D287" s="297"/>
      <c r="E287" s="298"/>
      <c r="F287" s="298"/>
      <c r="G287" s="299"/>
      <c r="H287" s="298"/>
      <c r="I287" s="300"/>
      <c r="J287" s="301"/>
      <c r="K287" s="299"/>
      <c r="L287" s="298"/>
      <c r="M287" s="302"/>
      <c r="N287" s="303"/>
      <c r="O287" s="304"/>
      <c r="P287" s="305"/>
      <c r="Q287" s="302"/>
      <c r="R287" s="306"/>
      <c r="S287" s="307"/>
      <c r="T287" s="303"/>
      <c r="U287" s="308"/>
      <c r="V287" s="308"/>
    </row>
    <row r="288" spans="2:22" s="238" customFormat="1" ht="47.25" customHeight="1">
      <c r="B288" s="295"/>
      <c r="C288" s="296"/>
      <c r="D288" s="297"/>
      <c r="E288" s="298"/>
      <c r="F288" s="298"/>
      <c r="G288" s="299"/>
      <c r="H288" s="298"/>
      <c r="I288" s="300"/>
      <c r="J288" s="301"/>
      <c r="K288" s="299"/>
      <c r="L288" s="298"/>
      <c r="M288" s="302"/>
      <c r="N288" s="303"/>
      <c r="O288" s="304"/>
      <c r="P288" s="305"/>
      <c r="Q288" s="302"/>
      <c r="R288" s="306"/>
      <c r="S288" s="307"/>
      <c r="T288" s="303"/>
      <c r="U288" s="308"/>
      <c r="V288" s="308"/>
    </row>
    <row r="289" spans="2:22" s="238" customFormat="1" ht="47.25" customHeight="1">
      <c r="B289" s="295"/>
      <c r="C289" s="296"/>
      <c r="D289" s="297"/>
      <c r="E289" s="298"/>
      <c r="F289" s="298"/>
      <c r="G289" s="299"/>
      <c r="H289" s="298"/>
      <c r="I289" s="300"/>
      <c r="J289" s="301"/>
      <c r="K289" s="299"/>
      <c r="L289" s="298"/>
      <c r="M289" s="302"/>
      <c r="N289" s="303"/>
      <c r="O289" s="304"/>
      <c r="P289" s="305"/>
      <c r="Q289" s="302"/>
      <c r="R289" s="306"/>
      <c r="S289" s="307"/>
      <c r="T289" s="303"/>
      <c r="U289" s="308"/>
      <c r="V289" s="308"/>
    </row>
    <row r="290" spans="2:22" s="238" customFormat="1" ht="47.25" customHeight="1">
      <c r="B290" s="295"/>
      <c r="C290" s="296"/>
      <c r="D290" s="297"/>
      <c r="E290" s="298"/>
      <c r="F290" s="298"/>
      <c r="G290" s="299"/>
      <c r="H290" s="298"/>
      <c r="I290" s="300"/>
      <c r="J290" s="301"/>
      <c r="K290" s="299"/>
      <c r="L290" s="298"/>
      <c r="M290" s="302"/>
      <c r="N290" s="303"/>
      <c r="O290" s="304"/>
      <c r="P290" s="305"/>
      <c r="Q290" s="302"/>
      <c r="R290" s="306"/>
      <c r="S290" s="307"/>
      <c r="T290" s="303"/>
      <c r="U290" s="308"/>
      <c r="V290" s="308"/>
    </row>
    <row r="291" spans="2:22" s="238" customFormat="1" ht="47.25" customHeight="1">
      <c r="B291" s="295"/>
      <c r="C291" s="296"/>
      <c r="D291" s="297"/>
      <c r="E291" s="298"/>
      <c r="F291" s="298"/>
      <c r="G291" s="299"/>
      <c r="H291" s="298"/>
      <c r="I291" s="300"/>
      <c r="J291" s="301"/>
      <c r="K291" s="299"/>
      <c r="L291" s="298"/>
      <c r="M291" s="302"/>
      <c r="N291" s="303"/>
      <c r="O291" s="304"/>
      <c r="P291" s="305"/>
      <c r="Q291" s="302"/>
      <c r="R291" s="306"/>
      <c r="S291" s="307"/>
      <c r="T291" s="303"/>
      <c r="U291" s="308"/>
      <c r="V291" s="308"/>
    </row>
    <row r="292" spans="2:22" s="238" customFormat="1" ht="47.25" customHeight="1">
      <c r="B292" s="295"/>
      <c r="C292" s="296"/>
      <c r="D292" s="297"/>
      <c r="E292" s="298"/>
      <c r="F292" s="298"/>
      <c r="G292" s="299"/>
      <c r="H292" s="298"/>
      <c r="I292" s="300"/>
      <c r="J292" s="301"/>
      <c r="K292" s="299"/>
      <c r="L292" s="298"/>
      <c r="M292" s="302"/>
      <c r="N292" s="303"/>
      <c r="O292" s="304"/>
      <c r="P292" s="305"/>
      <c r="Q292" s="302"/>
      <c r="R292" s="306"/>
      <c r="S292" s="307"/>
      <c r="T292" s="303"/>
      <c r="U292" s="308"/>
      <c r="V292" s="308"/>
    </row>
    <row r="293" spans="2:22" s="238" customFormat="1" ht="47.25" customHeight="1">
      <c r="B293" s="295"/>
      <c r="C293" s="296"/>
      <c r="D293" s="297"/>
      <c r="E293" s="298"/>
      <c r="F293" s="298"/>
      <c r="G293" s="299"/>
      <c r="H293" s="298"/>
      <c r="I293" s="300"/>
      <c r="J293" s="301"/>
      <c r="K293" s="299"/>
      <c r="L293" s="298"/>
      <c r="M293" s="302"/>
      <c r="N293" s="303"/>
      <c r="O293" s="304"/>
      <c r="P293" s="305"/>
      <c r="Q293" s="302"/>
      <c r="R293" s="306"/>
      <c r="S293" s="307"/>
      <c r="T293" s="303"/>
      <c r="U293" s="308"/>
      <c r="V293" s="308"/>
    </row>
    <row r="294" spans="2:22" s="238" customFormat="1" ht="47.25" customHeight="1">
      <c r="B294" s="295"/>
      <c r="C294" s="296"/>
      <c r="D294" s="297"/>
      <c r="E294" s="298"/>
      <c r="F294" s="298"/>
      <c r="G294" s="299"/>
      <c r="H294" s="298"/>
      <c r="I294" s="300"/>
      <c r="J294" s="301"/>
      <c r="K294" s="299"/>
      <c r="L294" s="298"/>
      <c r="M294" s="302"/>
      <c r="N294" s="303"/>
      <c r="O294" s="304"/>
      <c r="P294" s="305"/>
      <c r="Q294" s="302"/>
      <c r="R294" s="306"/>
      <c r="S294" s="307"/>
      <c r="T294" s="303"/>
      <c r="U294" s="308"/>
      <c r="V294" s="308"/>
    </row>
    <row r="295" spans="2:22" s="238" customFormat="1" ht="47.25" customHeight="1">
      <c r="B295" s="295"/>
      <c r="C295" s="296"/>
      <c r="D295" s="297"/>
      <c r="E295" s="298"/>
      <c r="F295" s="298"/>
      <c r="G295" s="299"/>
      <c r="H295" s="298"/>
      <c r="I295" s="300"/>
      <c r="J295" s="301"/>
      <c r="K295" s="299"/>
      <c r="L295" s="298"/>
      <c r="M295" s="302"/>
      <c r="N295" s="303"/>
      <c r="O295" s="304"/>
      <c r="P295" s="305"/>
      <c r="Q295" s="302"/>
      <c r="R295" s="306"/>
      <c r="S295" s="307"/>
      <c r="T295" s="303"/>
      <c r="U295" s="308"/>
      <c r="V295" s="308"/>
    </row>
    <row r="296" spans="2:22" s="238" customFormat="1" ht="47.25" customHeight="1">
      <c r="B296" s="295"/>
      <c r="C296" s="296"/>
      <c r="D296" s="297"/>
      <c r="E296" s="298"/>
      <c r="F296" s="298"/>
      <c r="G296" s="299"/>
      <c r="H296" s="298"/>
      <c r="I296" s="300"/>
      <c r="J296" s="301"/>
      <c r="K296" s="299"/>
      <c r="L296" s="298"/>
      <c r="M296" s="302"/>
      <c r="N296" s="303"/>
      <c r="O296" s="304"/>
      <c r="P296" s="305"/>
      <c r="Q296" s="302"/>
      <c r="R296" s="306"/>
      <c r="S296" s="307"/>
      <c r="T296" s="303"/>
      <c r="U296" s="308"/>
      <c r="V296" s="308"/>
    </row>
    <row r="297" spans="2:22" s="238" customFormat="1" ht="47.25" customHeight="1">
      <c r="B297" s="295"/>
      <c r="C297" s="296"/>
      <c r="D297" s="297"/>
      <c r="E297" s="298"/>
      <c r="F297" s="298"/>
      <c r="G297" s="299"/>
      <c r="H297" s="298"/>
      <c r="I297" s="300"/>
      <c r="J297" s="301"/>
      <c r="K297" s="299"/>
      <c r="L297" s="298"/>
      <c r="M297" s="302"/>
      <c r="N297" s="303"/>
      <c r="O297" s="304"/>
      <c r="P297" s="305"/>
      <c r="Q297" s="302"/>
      <c r="R297" s="306"/>
      <c r="S297" s="307"/>
      <c r="T297" s="303"/>
      <c r="U297" s="308"/>
      <c r="V297" s="308"/>
    </row>
    <row r="298" spans="2:22" s="238" customFormat="1" ht="47.25" customHeight="1">
      <c r="B298" s="295"/>
      <c r="C298" s="296"/>
      <c r="D298" s="297"/>
      <c r="E298" s="298"/>
      <c r="F298" s="298"/>
      <c r="G298" s="299"/>
      <c r="H298" s="298"/>
      <c r="I298" s="300"/>
      <c r="J298" s="301"/>
      <c r="K298" s="299"/>
      <c r="L298" s="298"/>
      <c r="M298" s="302"/>
      <c r="N298" s="303"/>
      <c r="O298" s="304"/>
      <c r="P298" s="305"/>
      <c r="Q298" s="302"/>
      <c r="R298" s="306"/>
      <c r="S298" s="307"/>
      <c r="T298" s="303"/>
      <c r="U298" s="308"/>
      <c r="V298" s="308"/>
    </row>
    <row r="299" spans="2:22" s="238" customFormat="1" ht="47.25" customHeight="1">
      <c r="B299" s="295"/>
      <c r="C299" s="296"/>
      <c r="D299" s="297"/>
      <c r="E299" s="298"/>
      <c r="F299" s="298"/>
      <c r="G299" s="299"/>
      <c r="H299" s="298"/>
      <c r="I299" s="300"/>
      <c r="J299" s="301"/>
      <c r="K299" s="299"/>
      <c r="L299" s="298"/>
      <c r="M299" s="302"/>
      <c r="N299" s="303"/>
      <c r="O299" s="304"/>
      <c r="P299" s="305"/>
      <c r="Q299" s="302"/>
      <c r="R299" s="306"/>
      <c r="S299" s="307"/>
      <c r="T299" s="303"/>
      <c r="U299" s="308"/>
      <c r="V299" s="308"/>
    </row>
    <row r="300" spans="2:22" s="238" customFormat="1" ht="47.25" customHeight="1">
      <c r="B300" s="295"/>
      <c r="C300" s="296"/>
      <c r="D300" s="297"/>
      <c r="E300" s="298"/>
      <c r="F300" s="298"/>
      <c r="G300" s="299"/>
      <c r="H300" s="298"/>
      <c r="I300" s="300"/>
      <c r="J300" s="301"/>
      <c r="K300" s="299"/>
      <c r="L300" s="298"/>
      <c r="M300" s="302"/>
      <c r="N300" s="303"/>
      <c r="O300" s="304"/>
      <c r="P300" s="305"/>
      <c r="Q300" s="302"/>
      <c r="R300" s="306"/>
      <c r="S300" s="307"/>
      <c r="T300" s="303"/>
      <c r="U300" s="308"/>
      <c r="V300" s="308"/>
    </row>
    <row r="301" spans="2:22" s="238" customFormat="1" ht="47.25" customHeight="1">
      <c r="B301" s="295"/>
      <c r="C301" s="296"/>
      <c r="D301" s="297"/>
      <c r="E301" s="298"/>
      <c r="F301" s="298"/>
      <c r="G301" s="299"/>
      <c r="H301" s="298"/>
      <c r="I301" s="300"/>
      <c r="J301" s="301"/>
      <c r="K301" s="299"/>
      <c r="L301" s="298"/>
      <c r="M301" s="302"/>
      <c r="N301" s="303"/>
      <c r="O301" s="304"/>
      <c r="P301" s="305"/>
      <c r="Q301" s="302"/>
      <c r="R301" s="306"/>
      <c r="S301" s="307"/>
      <c r="T301" s="303"/>
      <c r="U301" s="308"/>
      <c r="V301" s="308"/>
    </row>
    <row r="302" spans="2:22" s="238" customFormat="1" ht="47.25" customHeight="1">
      <c r="B302" s="295"/>
      <c r="C302" s="296"/>
      <c r="D302" s="297"/>
      <c r="E302" s="298"/>
      <c r="F302" s="298"/>
      <c r="G302" s="299"/>
      <c r="H302" s="298"/>
      <c r="I302" s="300"/>
      <c r="J302" s="301"/>
      <c r="K302" s="299"/>
      <c r="L302" s="298"/>
      <c r="M302" s="302"/>
      <c r="N302" s="303"/>
      <c r="O302" s="304"/>
      <c r="P302" s="305"/>
      <c r="Q302" s="302"/>
      <c r="R302" s="306"/>
      <c r="S302" s="307"/>
      <c r="T302" s="303"/>
      <c r="U302" s="308"/>
      <c r="V302" s="308"/>
    </row>
    <row r="303" spans="2:22" s="238" customFormat="1" ht="47.25" customHeight="1">
      <c r="B303" s="295"/>
      <c r="C303" s="296"/>
      <c r="D303" s="297"/>
      <c r="E303" s="298"/>
      <c r="F303" s="298"/>
      <c r="G303" s="299"/>
      <c r="H303" s="298"/>
      <c r="I303" s="300"/>
      <c r="J303" s="301"/>
      <c r="K303" s="299"/>
      <c r="L303" s="298"/>
      <c r="M303" s="302"/>
      <c r="N303" s="303"/>
      <c r="O303" s="304"/>
      <c r="P303" s="305"/>
      <c r="Q303" s="302"/>
      <c r="R303" s="306"/>
      <c r="S303" s="307"/>
      <c r="T303" s="303"/>
      <c r="U303" s="308"/>
      <c r="V303" s="308"/>
    </row>
    <row r="304" spans="2:22" s="238" customFormat="1" ht="47.25" customHeight="1">
      <c r="B304" s="295"/>
      <c r="C304" s="296"/>
      <c r="D304" s="297"/>
      <c r="E304" s="298"/>
      <c r="F304" s="298"/>
      <c r="G304" s="299"/>
      <c r="H304" s="298"/>
      <c r="I304" s="300"/>
      <c r="J304" s="301"/>
      <c r="K304" s="299"/>
      <c r="L304" s="298"/>
      <c r="M304" s="302"/>
      <c r="N304" s="303"/>
      <c r="O304" s="304"/>
      <c r="P304" s="305"/>
      <c r="Q304" s="302"/>
      <c r="R304" s="306"/>
      <c r="S304" s="307"/>
      <c r="T304" s="303"/>
      <c r="U304" s="308"/>
      <c r="V304" s="308"/>
    </row>
    <row r="305" spans="2:22" s="238" customFormat="1" ht="47.25" customHeight="1">
      <c r="B305" s="295"/>
      <c r="C305" s="296"/>
      <c r="D305" s="297"/>
      <c r="E305" s="298"/>
      <c r="F305" s="298"/>
      <c r="G305" s="299"/>
      <c r="H305" s="298"/>
      <c r="I305" s="300"/>
      <c r="J305" s="301"/>
      <c r="K305" s="299"/>
      <c r="L305" s="298"/>
      <c r="M305" s="302"/>
      <c r="N305" s="303"/>
      <c r="O305" s="304"/>
      <c r="P305" s="305"/>
      <c r="Q305" s="302"/>
      <c r="R305" s="306"/>
      <c r="S305" s="307"/>
      <c r="T305" s="303"/>
      <c r="U305" s="308"/>
      <c r="V305" s="308"/>
    </row>
    <row r="306" spans="2:22" s="238" customFormat="1" ht="47.25" customHeight="1">
      <c r="B306" s="295"/>
      <c r="C306" s="296"/>
      <c r="D306" s="297"/>
      <c r="E306" s="298"/>
      <c r="F306" s="298"/>
      <c r="G306" s="299"/>
      <c r="H306" s="298"/>
      <c r="I306" s="300"/>
      <c r="J306" s="301"/>
      <c r="K306" s="299"/>
      <c r="L306" s="298"/>
      <c r="M306" s="302"/>
      <c r="N306" s="303"/>
      <c r="O306" s="304"/>
      <c r="P306" s="305"/>
      <c r="Q306" s="302"/>
      <c r="R306" s="306"/>
      <c r="S306" s="307"/>
      <c r="T306" s="303"/>
      <c r="U306" s="308"/>
      <c r="V306" s="308"/>
    </row>
    <row r="307" spans="2:22" s="238" customFormat="1" ht="47.25" customHeight="1">
      <c r="B307" s="295"/>
      <c r="C307" s="296"/>
      <c r="D307" s="297"/>
      <c r="E307" s="298"/>
      <c r="F307" s="298"/>
      <c r="G307" s="299"/>
      <c r="H307" s="298"/>
      <c r="I307" s="300"/>
      <c r="J307" s="301"/>
      <c r="K307" s="299"/>
      <c r="L307" s="298"/>
      <c r="M307" s="302"/>
      <c r="N307" s="303"/>
      <c r="O307" s="304"/>
      <c r="P307" s="305"/>
      <c r="Q307" s="302"/>
      <c r="R307" s="306"/>
      <c r="S307" s="307"/>
      <c r="T307" s="303"/>
      <c r="U307" s="308"/>
      <c r="V307" s="308"/>
    </row>
    <row r="308" spans="2:22" s="238" customFormat="1" ht="47.25" customHeight="1">
      <c r="B308" s="295"/>
      <c r="C308" s="296"/>
      <c r="D308" s="297"/>
      <c r="E308" s="298"/>
      <c r="F308" s="298"/>
      <c r="G308" s="299"/>
      <c r="H308" s="298"/>
      <c r="I308" s="300"/>
      <c r="J308" s="301"/>
      <c r="K308" s="299"/>
      <c r="L308" s="298"/>
      <c r="M308" s="302"/>
      <c r="N308" s="303"/>
      <c r="O308" s="304"/>
      <c r="P308" s="305"/>
      <c r="Q308" s="302"/>
      <c r="R308" s="306"/>
      <c r="S308" s="307"/>
      <c r="T308" s="303"/>
      <c r="U308" s="308"/>
      <c r="V308" s="308"/>
    </row>
    <row r="309" spans="2:22" s="238" customFormat="1" ht="47.25" customHeight="1">
      <c r="B309" s="295"/>
      <c r="C309" s="296"/>
      <c r="D309" s="297"/>
      <c r="E309" s="298"/>
      <c r="F309" s="298"/>
      <c r="G309" s="299"/>
      <c r="H309" s="298"/>
      <c r="I309" s="300"/>
      <c r="J309" s="301"/>
      <c r="K309" s="299"/>
      <c r="L309" s="298"/>
      <c r="M309" s="302"/>
      <c r="N309" s="303"/>
      <c r="O309" s="304"/>
      <c r="P309" s="305"/>
      <c r="Q309" s="302"/>
      <c r="R309" s="306"/>
      <c r="S309" s="307"/>
      <c r="T309" s="303"/>
      <c r="U309" s="308"/>
      <c r="V309" s="308"/>
    </row>
    <row r="310" spans="2:22" s="238" customFormat="1" ht="47.25" customHeight="1">
      <c r="B310" s="295"/>
      <c r="C310" s="296"/>
      <c r="D310" s="297"/>
      <c r="E310" s="298"/>
      <c r="F310" s="298"/>
      <c r="G310" s="299"/>
      <c r="H310" s="298"/>
      <c r="I310" s="300"/>
      <c r="J310" s="301"/>
      <c r="K310" s="299"/>
      <c r="L310" s="298"/>
      <c r="M310" s="302"/>
      <c r="N310" s="303"/>
      <c r="O310" s="304"/>
      <c r="P310" s="305"/>
      <c r="Q310" s="302"/>
      <c r="R310" s="306"/>
      <c r="S310" s="307"/>
      <c r="T310" s="303"/>
      <c r="U310" s="308"/>
      <c r="V310" s="308"/>
    </row>
    <row r="311" spans="2:22" s="238" customFormat="1" ht="47.25" customHeight="1">
      <c r="B311" s="295"/>
      <c r="C311" s="296"/>
      <c r="D311" s="297"/>
      <c r="E311" s="298"/>
      <c r="F311" s="298"/>
      <c r="G311" s="299"/>
      <c r="H311" s="298"/>
      <c r="I311" s="300"/>
      <c r="J311" s="301"/>
      <c r="K311" s="299"/>
      <c r="L311" s="298"/>
      <c r="M311" s="302"/>
      <c r="N311" s="303"/>
      <c r="O311" s="304"/>
      <c r="P311" s="305"/>
      <c r="Q311" s="302"/>
      <c r="R311" s="306"/>
      <c r="S311" s="307"/>
      <c r="T311" s="303"/>
      <c r="U311" s="308"/>
      <c r="V311" s="308"/>
    </row>
    <row r="312" spans="2:22" s="238" customFormat="1" ht="47.25" customHeight="1">
      <c r="B312" s="295"/>
      <c r="C312" s="296"/>
      <c r="D312" s="297"/>
      <c r="E312" s="298"/>
      <c r="F312" s="298"/>
      <c r="G312" s="299"/>
      <c r="H312" s="298"/>
      <c r="I312" s="300"/>
      <c r="J312" s="301"/>
      <c r="K312" s="299"/>
      <c r="L312" s="298"/>
      <c r="M312" s="302"/>
      <c r="N312" s="303"/>
      <c r="O312" s="304"/>
      <c r="P312" s="305"/>
      <c r="Q312" s="302"/>
      <c r="R312" s="306"/>
      <c r="S312" s="307"/>
      <c r="T312" s="303"/>
      <c r="U312" s="308"/>
      <c r="V312" s="308"/>
    </row>
    <row r="313" spans="2:22" s="238" customFormat="1" ht="47.25" customHeight="1">
      <c r="B313" s="295"/>
      <c r="C313" s="296"/>
      <c r="D313" s="297"/>
      <c r="E313" s="298"/>
      <c r="F313" s="298"/>
      <c r="G313" s="299"/>
      <c r="H313" s="298"/>
      <c r="I313" s="300"/>
      <c r="J313" s="301"/>
      <c r="K313" s="299"/>
      <c r="L313" s="298"/>
      <c r="M313" s="302"/>
      <c r="N313" s="303"/>
      <c r="O313" s="304"/>
      <c r="P313" s="305"/>
      <c r="Q313" s="302"/>
      <c r="R313" s="306"/>
      <c r="S313" s="307"/>
      <c r="T313" s="303"/>
      <c r="U313" s="308"/>
      <c r="V313" s="308"/>
    </row>
    <row r="314" spans="2:22" s="238" customFormat="1" ht="47.25" customHeight="1">
      <c r="B314" s="295"/>
      <c r="C314" s="296"/>
      <c r="D314" s="297"/>
      <c r="E314" s="298"/>
      <c r="F314" s="298"/>
      <c r="G314" s="299"/>
      <c r="H314" s="298"/>
      <c r="I314" s="300"/>
      <c r="J314" s="301"/>
      <c r="K314" s="299"/>
      <c r="L314" s="298"/>
      <c r="M314" s="302"/>
      <c r="N314" s="303"/>
      <c r="O314" s="304"/>
      <c r="P314" s="305"/>
      <c r="Q314" s="302"/>
      <c r="R314" s="306"/>
      <c r="S314" s="307"/>
      <c r="T314" s="303"/>
      <c r="U314" s="308"/>
      <c r="V314" s="308"/>
    </row>
    <row r="315" spans="2:22" s="238" customFormat="1" ht="47.25" customHeight="1">
      <c r="B315" s="295"/>
      <c r="C315" s="296"/>
      <c r="D315" s="297"/>
      <c r="E315" s="298"/>
      <c r="F315" s="298"/>
      <c r="G315" s="299"/>
      <c r="H315" s="298"/>
      <c r="I315" s="300"/>
      <c r="J315" s="301"/>
      <c r="K315" s="299"/>
      <c r="L315" s="298"/>
      <c r="M315" s="302"/>
      <c r="N315" s="303"/>
      <c r="O315" s="304"/>
      <c r="P315" s="305"/>
      <c r="Q315" s="302"/>
      <c r="R315" s="306"/>
      <c r="S315" s="307"/>
      <c r="T315" s="303"/>
      <c r="U315" s="308"/>
      <c r="V315" s="308"/>
    </row>
    <row r="316" spans="2:22" s="238" customFormat="1" ht="47.25" customHeight="1">
      <c r="B316" s="295"/>
      <c r="C316" s="296"/>
      <c r="D316" s="297"/>
      <c r="E316" s="298"/>
      <c r="F316" s="298"/>
      <c r="G316" s="299"/>
      <c r="H316" s="298"/>
      <c r="I316" s="300"/>
      <c r="J316" s="301"/>
      <c r="K316" s="299"/>
      <c r="L316" s="298"/>
      <c r="M316" s="302"/>
      <c r="N316" s="303"/>
      <c r="O316" s="304"/>
      <c r="P316" s="305"/>
      <c r="Q316" s="302"/>
      <c r="R316" s="306"/>
      <c r="S316" s="307"/>
      <c r="T316" s="303"/>
      <c r="U316" s="308"/>
      <c r="V316" s="308"/>
    </row>
    <row r="317" spans="2:22" s="238" customFormat="1" ht="47.25" customHeight="1">
      <c r="B317" s="295"/>
      <c r="C317" s="296"/>
      <c r="D317" s="297"/>
      <c r="E317" s="298"/>
      <c r="F317" s="298"/>
      <c r="G317" s="299"/>
      <c r="H317" s="298"/>
      <c r="I317" s="300"/>
      <c r="J317" s="301"/>
      <c r="K317" s="299"/>
      <c r="L317" s="298"/>
      <c r="M317" s="302"/>
      <c r="N317" s="303"/>
      <c r="O317" s="304"/>
      <c r="P317" s="305"/>
      <c r="Q317" s="302"/>
      <c r="R317" s="306"/>
      <c r="S317" s="307"/>
      <c r="T317" s="303"/>
      <c r="U317" s="308"/>
      <c r="V317" s="308"/>
    </row>
    <row r="318" spans="2:22" s="238" customFormat="1" ht="47.25" customHeight="1">
      <c r="B318" s="295"/>
      <c r="C318" s="296"/>
      <c r="D318" s="297"/>
      <c r="E318" s="298"/>
      <c r="F318" s="298"/>
      <c r="G318" s="299"/>
      <c r="H318" s="298"/>
      <c r="I318" s="300"/>
      <c r="J318" s="301"/>
      <c r="K318" s="299"/>
      <c r="L318" s="298"/>
      <c r="M318" s="302"/>
      <c r="N318" s="303"/>
      <c r="O318" s="304"/>
      <c r="P318" s="305"/>
      <c r="Q318" s="302"/>
      <c r="R318" s="306"/>
      <c r="S318" s="307"/>
      <c r="T318" s="303"/>
      <c r="U318" s="308"/>
      <c r="V318" s="308"/>
    </row>
    <row r="319" spans="2:22" s="238" customFormat="1" ht="47.25" customHeight="1">
      <c r="B319" s="295"/>
      <c r="C319" s="296"/>
      <c r="D319" s="297"/>
      <c r="E319" s="298"/>
      <c r="F319" s="298"/>
      <c r="G319" s="299"/>
      <c r="H319" s="298"/>
      <c r="I319" s="300"/>
      <c r="J319" s="301"/>
      <c r="K319" s="299"/>
      <c r="L319" s="298"/>
      <c r="M319" s="302"/>
      <c r="N319" s="303"/>
      <c r="O319" s="304"/>
      <c r="P319" s="305"/>
      <c r="Q319" s="302"/>
      <c r="R319" s="306"/>
      <c r="S319" s="307"/>
      <c r="T319" s="303"/>
      <c r="U319" s="308"/>
      <c r="V319" s="308"/>
    </row>
    <row r="320" spans="2:22" s="238" customFormat="1" ht="47.25" customHeight="1">
      <c r="B320" s="295"/>
      <c r="C320" s="296"/>
      <c r="D320" s="297"/>
      <c r="E320" s="298"/>
      <c r="F320" s="298"/>
      <c r="G320" s="299"/>
      <c r="H320" s="298"/>
      <c r="I320" s="300"/>
      <c r="J320" s="301"/>
      <c r="K320" s="299"/>
      <c r="L320" s="298"/>
      <c r="M320" s="302"/>
      <c r="N320" s="303"/>
      <c r="O320" s="304"/>
      <c r="P320" s="305"/>
      <c r="Q320" s="302"/>
      <c r="R320" s="306"/>
      <c r="S320" s="307"/>
      <c r="T320" s="303"/>
      <c r="U320" s="308"/>
      <c r="V320" s="308"/>
    </row>
    <row r="321" spans="2:22" s="238" customFormat="1" ht="47.25" customHeight="1">
      <c r="B321" s="295"/>
      <c r="C321" s="296"/>
      <c r="D321" s="297"/>
      <c r="E321" s="298"/>
      <c r="F321" s="298"/>
      <c r="G321" s="299"/>
      <c r="H321" s="298"/>
      <c r="I321" s="300"/>
      <c r="J321" s="301"/>
      <c r="K321" s="299"/>
      <c r="L321" s="298"/>
      <c r="M321" s="302"/>
      <c r="N321" s="303"/>
      <c r="O321" s="304"/>
      <c r="P321" s="305"/>
      <c r="Q321" s="302"/>
      <c r="R321" s="306"/>
      <c r="S321" s="307"/>
      <c r="T321" s="303"/>
      <c r="U321" s="308"/>
      <c r="V321" s="308"/>
    </row>
    <row r="322" spans="2:22" s="238" customFormat="1" ht="47.25" customHeight="1">
      <c r="B322" s="295"/>
      <c r="C322" s="296"/>
      <c r="D322" s="297"/>
      <c r="E322" s="298"/>
      <c r="F322" s="298"/>
      <c r="G322" s="299"/>
      <c r="H322" s="298"/>
      <c r="I322" s="300"/>
      <c r="J322" s="301"/>
      <c r="K322" s="299"/>
      <c r="L322" s="298"/>
      <c r="M322" s="302"/>
      <c r="N322" s="303"/>
      <c r="O322" s="304"/>
      <c r="P322" s="305"/>
      <c r="Q322" s="302"/>
      <c r="R322" s="306"/>
      <c r="S322" s="307"/>
      <c r="T322" s="303"/>
      <c r="U322" s="308"/>
      <c r="V322" s="308"/>
    </row>
    <row r="323" spans="2:22" s="238" customFormat="1" ht="47.25" customHeight="1">
      <c r="B323" s="295"/>
      <c r="C323" s="296"/>
      <c r="D323" s="297"/>
      <c r="E323" s="298"/>
      <c r="F323" s="298"/>
      <c r="G323" s="299"/>
      <c r="H323" s="298"/>
      <c r="I323" s="300"/>
      <c r="J323" s="301"/>
      <c r="K323" s="299"/>
      <c r="L323" s="298"/>
      <c r="M323" s="302"/>
      <c r="N323" s="303"/>
      <c r="O323" s="304"/>
      <c r="P323" s="305"/>
      <c r="Q323" s="302"/>
      <c r="R323" s="306"/>
      <c r="S323" s="307"/>
      <c r="T323" s="303"/>
      <c r="U323" s="308"/>
      <c r="V323" s="308"/>
    </row>
    <row r="324" spans="2:22" s="238" customFormat="1" ht="47.25" customHeight="1">
      <c r="B324" s="295"/>
      <c r="C324" s="296"/>
      <c r="D324" s="297"/>
      <c r="E324" s="298"/>
      <c r="F324" s="298"/>
      <c r="G324" s="299"/>
      <c r="H324" s="298"/>
      <c r="I324" s="300"/>
      <c r="J324" s="301"/>
      <c r="K324" s="299"/>
      <c r="L324" s="298"/>
      <c r="M324" s="302"/>
      <c r="N324" s="303"/>
      <c r="O324" s="304"/>
      <c r="P324" s="305"/>
      <c r="Q324" s="302"/>
      <c r="R324" s="306"/>
      <c r="S324" s="307"/>
      <c r="T324" s="303"/>
      <c r="U324" s="308"/>
      <c r="V324" s="308"/>
    </row>
    <row r="325" spans="2:22" s="238" customFormat="1" ht="47.25" customHeight="1">
      <c r="B325" s="295"/>
      <c r="C325" s="296"/>
      <c r="D325" s="297"/>
      <c r="E325" s="298"/>
      <c r="F325" s="298"/>
      <c r="G325" s="299"/>
      <c r="H325" s="298"/>
      <c r="I325" s="300"/>
      <c r="J325" s="301"/>
      <c r="K325" s="299"/>
      <c r="L325" s="298"/>
      <c r="M325" s="302"/>
      <c r="N325" s="303"/>
      <c r="O325" s="304"/>
      <c r="P325" s="305"/>
      <c r="Q325" s="302"/>
      <c r="R325" s="306"/>
      <c r="S325" s="307"/>
      <c r="T325" s="303"/>
      <c r="U325" s="308"/>
      <c r="V325" s="308"/>
    </row>
    <row r="326" spans="2:22" s="238" customFormat="1" ht="47.25" customHeight="1">
      <c r="B326" s="295"/>
      <c r="C326" s="296"/>
      <c r="D326" s="297"/>
      <c r="E326" s="298"/>
      <c r="F326" s="298"/>
      <c r="G326" s="299"/>
      <c r="H326" s="298"/>
      <c r="I326" s="300"/>
      <c r="J326" s="301"/>
      <c r="K326" s="299"/>
      <c r="L326" s="298"/>
      <c r="M326" s="302"/>
      <c r="N326" s="303"/>
      <c r="O326" s="304"/>
      <c r="P326" s="305"/>
      <c r="Q326" s="302"/>
      <c r="R326" s="306"/>
      <c r="S326" s="307"/>
      <c r="T326" s="303"/>
      <c r="U326" s="308"/>
      <c r="V326" s="308"/>
    </row>
    <row r="327" spans="2:22" s="238" customFormat="1" ht="47.25" customHeight="1">
      <c r="B327" s="295"/>
      <c r="C327" s="296"/>
      <c r="D327" s="297"/>
      <c r="E327" s="298"/>
      <c r="F327" s="298"/>
      <c r="G327" s="299"/>
      <c r="H327" s="298"/>
      <c r="I327" s="300"/>
      <c r="J327" s="301"/>
      <c r="K327" s="299"/>
      <c r="L327" s="298"/>
      <c r="M327" s="302"/>
      <c r="N327" s="303"/>
      <c r="O327" s="304"/>
      <c r="P327" s="305"/>
      <c r="Q327" s="302"/>
      <c r="R327" s="306"/>
      <c r="S327" s="307"/>
      <c r="T327" s="303"/>
      <c r="U327" s="308"/>
      <c r="V327" s="308"/>
    </row>
    <row r="328" spans="2:22" s="238" customFormat="1" ht="47.25" customHeight="1">
      <c r="B328" s="295"/>
      <c r="C328" s="296"/>
      <c r="D328" s="297"/>
      <c r="E328" s="298"/>
      <c r="F328" s="298"/>
      <c r="G328" s="299"/>
      <c r="H328" s="298"/>
      <c r="I328" s="300"/>
      <c r="J328" s="301"/>
      <c r="K328" s="299"/>
      <c r="L328" s="298"/>
      <c r="M328" s="302"/>
      <c r="N328" s="303"/>
      <c r="O328" s="304"/>
      <c r="P328" s="305"/>
      <c r="Q328" s="302"/>
      <c r="R328" s="306"/>
      <c r="S328" s="307"/>
      <c r="T328" s="303"/>
      <c r="U328" s="308"/>
      <c r="V328" s="308"/>
    </row>
    <row r="329" spans="2:22" s="238" customFormat="1" ht="47.25" customHeight="1">
      <c r="B329" s="295"/>
      <c r="C329" s="296"/>
      <c r="D329" s="297"/>
      <c r="E329" s="298"/>
      <c r="F329" s="298"/>
      <c r="G329" s="299"/>
      <c r="H329" s="298"/>
      <c r="I329" s="300"/>
      <c r="J329" s="301"/>
      <c r="K329" s="299"/>
      <c r="L329" s="298"/>
      <c r="M329" s="302"/>
      <c r="N329" s="303"/>
      <c r="O329" s="304"/>
      <c r="P329" s="305"/>
      <c r="Q329" s="302"/>
      <c r="R329" s="306"/>
      <c r="S329" s="307"/>
      <c r="T329" s="303"/>
      <c r="U329" s="308"/>
      <c r="V329" s="308"/>
    </row>
    <row r="330" spans="2:22" s="238" customFormat="1" ht="47.25" customHeight="1">
      <c r="B330" s="295"/>
      <c r="C330" s="296"/>
      <c r="D330" s="297"/>
      <c r="E330" s="298"/>
      <c r="F330" s="298"/>
      <c r="G330" s="299"/>
      <c r="H330" s="298"/>
      <c r="I330" s="300"/>
      <c r="J330" s="301"/>
      <c r="K330" s="299"/>
      <c r="L330" s="298"/>
      <c r="M330" s="302"/>
      <c r="N330" s="303"/>
      <c r="O330" s="304"/>
      <c r="P330" s="305"/>
      <c r="Q330" s="302"/>
      <c r="R330" s="306"/>
      <c r="S330" s="307"/>
      <c r="T330" s="303"/>
      <c r="U330" s="308"/>
      <c r="V330" s="308"/>
    </row>
    <row r="331" spans="2:22" s="238" customFormat="1" ht="47.25" customHeight="1">
      <c r="B331" s="295"/>
      <c r="C331" s="296"/>
      <c r="D331" s="297"/>
      <c r="E331" s="298"/>
      <c r="F331" s="298"/>
      <c r="G331" s="299"/>
      <c r="H331" s="298"/>
      <c r="I331" s="300"/>
      <c r="J331" s="301"/>
      <c r="K331" s="299"/>
      <c r="L331" s="298"/>
      <c r="M331" s="302"/>
      <c r="N331" s="303"/>
      <c r="O331" s="304"/>
      <c r="P331" s="305"/>
      <c r="Q331" s="302"/>
      <c r="R331" s="306"/>
      <c r="S331" s="307"/>
      <c r="T331" s="303"/>
      <c r="U331" s="308"/>
      <c r="V331" s="308"/>
    </row>
    <row r="332" spans="2:22" s="238" customFormat="1" ht="47.25" customHeight="1">
      <c r="B332" s="295"/>
      <c r="C332" s="296"/>
      <c r="D332" s="297"/>
      <c r="E332" s="298"/>
      <c r="F332" s="298"/>
      <c r="G332" s="299"/>
      <c r="H332" s="298"/>
      <c r="I332" s="300"/>
      <c r="J332" s="301"/>
      <c r="K332" s="299"/>
      <c r="L332" s="298"/>
      <c r="M332" s="302"/>
      <c r="N332" s="303"/>
      <c r="O332" s="304"/>
      <c r="P332" s="305"/>
      <c r="Q332" s="302"/>
      <c r="R332" s="306"/>
      <c r="S332" s="307"/>
      <c r="T332" s="303"/>
      <c r="U332" s="308"/>
      <c r="V332" s="308"/>
    </row>
    <row r="333" spans="2:22" s="238" customFormat="1" ht="47.25" customHeight="1">
      <c r="B333" s="295"/>
      <c r="C333" s="296"/>
      <c r="D333" s="297"/>
      <c r="E333" s="298"/>
      <c r="F333" s="298"/>
      <c r="G333" s="299"/>
      <c r="H333" s="298"/>
      <c r="I333" s="300"/>
      <c r="J333" s="301"/>
      <c r="K333" s="299"/>
      <c r="L333" s="298"/>
      <c r="M333" s="302"/>
      <c r="N333" s="303"/>
      <c r="O333" s="304"/>
      <c r="P333" s="305"/>
      <c r="Q333" s="302"/>
      <c r="R333" s="306"/>
      <c r="S333" s="307"/>
      <c r="T333" s="303"/>
      <c r="U333" s="308"/>
      <c r="V333" s="308"/>
    </row>
    <row r="334" spans="2:22" s="238" customFormat="1" ht="47.25" customHeight="1">
      <c r="B334" s="295"/>
      <c r="C334" s="296"/>
      <c r="D334" s="297"/>
      <c r="E334" s="298"/>
      <c r="F334" s="298"/>
      <c r="G334" s="299"/>
      <c r="H334" s="298"/>
      <c r="I334" s="300"/>
      <c r="J334" s="301"/>
      <c r="K334" s="299"/>
      <c r="L334" s="298"/>
      <c r="M334" s="302"/>
      <c r="N334" s="303"/>
      <c r="O334" s="304"/>
      <c r="P334" s="305"/>
      <c r="Q334" s="302"/>
      <c r="R334" s="306"/>
      <c r="S334" s="307"/>
      <c r="T334" s="303"/>
      <c r="U334" s="308"/>
      <c r="V334" s="308"/>
    </row>
    <row r="335" spans="2:22" s="238" customFormat="1" ht="47.25" customHeight="1">
      <c r="B335" s="295"/>
      <c r="C335" s="296"/>
      <c r="D335" s="297"/>
      <c r="E335" s="298"/>
      <c r="F335" s="298"/>
      <c r="G335" s="299"/>
      <c r="H335" s="298"/>
      <c r="I335" s="300"/>
      <c r="J335" s="301"/>
      <c r="K335" s="299"/>
      <c r="L335" s="298"/>
      <c r="M335" s="302"/>
      <c r="N335" s="303"/>
      <c r="O335" s="304"/>
      <c r="P335" s="305"/>
      <c r="Q335" s="302"/>
      <c r="R335" s="306"/>
      <c r="S335" s="307"/>
      <c r="T335" s="303"/>
      <c r="U335" s="308"/>
      <c r="V335" s="308"/>
    </row>
    <row r="336" spans="2:22" s="238" customFormat="1" ht="47.25" customHeight="1">
      <c r="B336" s="295"/>
      <c r="C336" s="296"/>
      <c r="D336" s="297"/>
      <c r="E336" s="298"/>
      <c r="F336" s="298"/>
      <c r="G336" s="299"/>
      <c r="H336" s="298"/>
      <c r="I336" s="300"/>
      <c r="J336" s="301"/>
      <c r="K336" s="299"/>
      <c r="L336" s="298"/>
      <c r="M336" s="302"/>
      <c r="N336" s="303"/>
      <c r="O336" s="304"/>
      <c r="P336" s="305"/>
      <c r="Q336" s="302"/>
      <c r="R336" s="306"/>
      <c r="S336" s="307"/>
      <c r="T336" s="303"/>
      <c r="U336" s="308"/>
      <c r="V336" s="308"/>
    </row>
    <row r="337" spans="2:22" s="238" customFormat="1" ht="47.25" customHeight="1">
      <c r="B337" s="295"/>
      <c r="C337" s="296"/>
      <c r="D337" s="297"/>
      <c r="E337" s="298"/>
      <c r="F337" s="298"/>
      <c r="G337" s="299"/>
      <c r="H337" s="298"/>
      <c r="I337" s="300"/>
      <c r="J337" s="301"/>
      <c r="K337" s="299"/>
      <c r="L337" s="298"/>
      <c r="M337" s="302"/>
      <c r="N337" s="303"/>
      <c r="O337" s="304"/>
      <c r="P337" s="305"/>
      <c r="Q337" s="302"/>
      <c r="R337" s="306"/>
      <c r="S337" s="307"/>
      <c r="T337" s="303"/>
      <c r="U337" s="308"/>
      <c r="V337" s="308"/>
    </row>
    <row r="338" spans="2:22" s="238" customFormat="1" ht="47.25" customHeight="1">
      <c r="B338" s="295"/>
      <c r="C338" s="296"/>
      <c r="D338" s="297"/>
      <c r="E338" s="298"/>
      <c r="F338" s="298"/>
      <c r="G338" s="299"/>
      <c r="H338" s="298"/>
      <c r="I338" s="300"/>
      <c r="J338" s="301"/>
      <c r="K338" s="299"/>
      <c r="L338" s="298"/>
      <c r="M338" s="302"/>
      <c r="N338" s="303"/>
      <c r="O338" s="304"/>
      <c r="P338" s="305"/>
      <c r="Q338" s="302"/>
      <c r="R338" s="306"/>
      <c r="S338" s="307"/>
      <c r="T338" s="303"/>
      <c r="U338" s="308"/>
      <c r="V338" s="308"/>
    </row>
    <row r="339" spans="2:22" s="238" customFormat="1" ht="47.25" customHeight="1">
      <c r="B339" s="295"/>
      <c r="C339" s="296"/>
      <c r="D339" s="297"/>
      <c r="E339" s="298"/>
      <c r="F339" s="298"/>
      <c r="G339" s="299"/>
      <c r="H339" s="298"/>
      <c r="I339" s="300"/>
      <c r="J339" s="301"/>
      <c r="K339" s="299"/>
      <c r="L339" s="298"/>
      <c r="M339" s="302"/>
      <c r="N339" s="303"/>
      <c r="O339" s="304"/>
      <c r="P339" s="305"/>
      <c r="Q339" s="302"/>
      <c r="R339" s="306"/>
      <c r="S339" s="307"/>
      <c r="T339" s="303"/>
      <c r="U339" s="308"/>
      <c r="V339" s="308"/>
    </row>
    <row r="340" spans="2:22" s="238" customFormat="1" ht="47.25" customHeight="1">
      <c r="B340" s="295"/>
      <c r="C340" s="296"/>
      <c r="D340" s="297"/>
      <c r="E340" s="298"/>
      <c r="F340" s="298"/>
      <c r="G340" s="299"/>
      <c r="H340" s="298"/>
      <c r="I340" s="300"/>
      <c r="J340" s="301"/>
      <c r="K340" s="299"/>
      <c r="L340" s="298"/>
      <c r="M340" s="302"/>
      <c r="N340" s="303"/>
      <c r="O340" s="304"/>
      <c r="P340" s="305"/>
      <c r="Q340" s="302"/>
      <c r="R340" s="306"/>
      <c r="S340" s="307"/>
      <c r="T340" s="303"/>
      <c r="U340" s="308"/>
      <c r="V340" s="308"/>
    </row>
    <row r="341" spans="2:22" s="238" customFormat="1" ht="47.25" customHeight="1">
      <c r="B341" s="295"/>
      <c r="C341" s="296"/>
      <c r="D341" s="297"/>
      <c r="E341" s="298"/>
      <c r="F341" s="298"/>
      <c r="G341" s="299"/>
      <c r="H341" s="298"/>
      <c r="I341" s="300"/>
      <c r="J341" s="301"/>
      <c r="K341" s="299"/>
      <c r="L341" s="298"/>
      <c r="M341" s="302"/>
      <c r="N341" s="303"/>
      <c r="O341" s="304"/>
      <c r="P341" s="305"/>
      <c r="Q341" s="302"/>
      <c r="R341" s="306"/>
      <c r="S341" s="307"/>
      <c r="T341" s="303"/>
      <c r="U341" s="308"/>
      <c r="V341" s="308"/>
    </row>
    <row r="342" spans="2:22" s="238" customFormat="1" ht="47.25" customHeight="1">
      <c r="B342" s="295"/>
      <c r="C342" s="296"/>
      <c r="D342" s="297"/>
      <c r="E342" s="298"/>
      <c r="F342" s="298"/>
      <c r="G342" s="299"/>
      <c r="H342" s="298"/>
      <c r="I342" s="300"/>
      <c r="J342" s="301"/>
      <c r="K342" s="299"/>
      <c r="L342" s="298"/>
      <c r="M342" s="302"/>
      <c r="N342" s="303"/>
      <c r="O342" s="304"/>
      <c r="P342" s="305"/>
      <c r="Q342" s="302"/>
      <c r="R342" s="306"/>
      <c r="S342" s="307"/>
      <c r="T342" s="303"/>
      <c r="U342" s="308"/>
      <c r="V342" s="308"/>
    </row>
    <row r="343" spans="2:22" s="238" customFormat="1" ht="47.25" customHeight="1">
      <c r="B343" s="295"/>
      <c r="C343" s="296"/>
      <c r="D343" s="297"/>
      <c r="E343" s="298"/>
      <c r="F343" s="298"/>
      <c r="G343" s="299"/>
      <c r="H343" s="298"/>
      <c r="I343" s="300"/>
      <c r="J343" s="301"/>
      <c r="K343" s="299"/>
      <c r="L343" s="298"/>
      <c r="M343" s="302"/>
      <c r="N343" s="303"/>
      <c r="O343" s="304"/>
      <c r="P343" s="305"/>
      <c r="Q343" s="302"/>
      <c r="R343" s="306"/>
      <c r="S343" s="307"/>
      <c r="T343" s="303"/>
      <c r="U343" s="308"/>
      <c r="V343" s="308"/>
    </row>
    <row r="344" spans="2:22" s="238" customFormat="1" ht="47.25" customHeight="1">
      <c r="B344" s="295"/>
      <c r="C344" s="296"/>
      <c r="D344" s="297"/>
      <c r="E344" s="298"/>
      <c r="F344" s="298"/>
      <c r="G344" s="299"/>
      <c r="H344" s="298"/>
      <c r="I344" s="300"/>
      <c r="J344" s="301"/>
      <c r="K344" s="299"/>
      <c r="L344" s="298"/>
      <c r="M344" s="302"/>
      <c r="N344" s="303"/>
      <c r="O344" s="304"/>
      <c r="P344" s="305"/>
      <c r="Q344" s="302"/>
      <c r="R344" s="306"/>
      <c r="S344" s="307"/>
      <c r="T344" s="303"/>
      <c r="U344" s="308"/>
      <c r="V344" s="308"/>
    </row>
    <row r="345" spans="2:22" s="238" customFormat="1" ht="47.25" customHeight="1">
      <c r="B345" s="295"/>
      <c r="C345" s="296"/>
      <c r="D345" s="297"/>
      <c r="E345" s="298"/>
      <c r="F345" s="298"/>
      <c r="G345" s="299"/>
      <c r="H345" s="298"/>
      <c r="I345" s="300"/>
      <c r="J345" s="301"/>
      <c r="K345" s="299"/>
      <c r="L345" s="298"/>
      <c r="M345" s="302"/>
      <c r="N345" s="303"/>
      <c r="O345" s="304"/>
      <c r="P345" s="305"/>
      <c r="Q345" s="302"/>
      <c r="R345" s="306"/>
      <c r="S345" s="307"/>
      <c r="T345" s="303"/>
      <c r="U345" s="308"/>
      <c r="V345" s="308"/>
    </row>
    <row r="346" spans="2:22" s="238" customFormat="1" ht="47.25" customHeight="1">
      <c r="B346" s="295"/>
      <c r="C346" s="296"/>
      <c r="D346" s="297"/>
      <c r="E346" s="298"/>
      <c r="F346" s="298"/>
      <c r="G346" s="299"/>
      <c r="H346" s="298"/>
      <c r="I346" s="300"/>
      <c r="J346" s="301"/>
      <c r="K346" s="299"/>
      <c r="L346" s="298"/>
      <c r="M346" s="302"/>
      <c r="N346" s="303"/>
      <c r="O346" s="304"/>
      <c r="P346" s="305"/>
      <c r="Q346" s="302"/>
      <c r="R346" s="306"/>
      <c r="S346" s="307"/>
      <c r="T346" s="303"/>
      <c r="U346" s="308"/>
      <c r="V346" s="308"/>
    </row>
    <row r="347" spans="2:22" s="238" customFormat="1" ht="47.25" customHeight="1">
      <c r="B347" s="295"/>
      <c r="C347" s="296"/>
      <c r="D347" s="297"/>
      <c r="E347" s="298"/>
      <c r="F347" s="298"/>
      <c r="G347" s="299"/>
      <c r="H347" s="298"/>
      <c r="I347" s="300"/>
      <c r="J347" s="301"/>
      <c r="K347" s="299"/>
      <c r="L347" s="298"/>
      <c r="M347" s="302"/>
      <c r="N347" s="303"/>
      <c r="O347" s="304"/>
      <c r="P347" s="305"/>
      <c r="Q347" s="302"/>
      <c r="R347" s="306"/>
      <c r="S347" s="307"/>
      <c r="T347" s="303"/>
      <c r="U347" s="308"/>
      <c r="V347" s="308"/>
    </row>
    <row r="348" spans="2:22" s="238" customFormat="1" ht="47.25" customHeight="1">
      <c r="B348" s="295"/>
      <c r="C348" s="296"/>
      <c r="D348" s="297"/>
      <c r="E348" s="298"/>
      <c r="F348" s="298"/>
      <c r="G348" s="299"/>
      <c r="H348" s="298"/>
      <c r="I348" s="300"/>
      <c r="J348" s="301"/>
      <c r="K348" s="299"/>
      <c r="L348" s="298"/>
      <c r="M348" s="302"/>
      <c r="N348" s="303"/>
      <c r="O348" s="304"/>
      <c r="P348" s="305"/>
      <c r="Q348" s="302"/>
      <c r="R348" s="306"/>
      <c r="S348" s="307"/>
      <c r="T348" s="303"/>
      <c r="U348" s="308"/>
      <c r="V348" s="308"/>
    </row>
    <row r="349" spans="2:22" s="238" customFormat="1" ht="47.25" customHeight="1">
      <c r="B349" s="295"/>
      <c r="C349" s="296"/>
      <c r="D349" s="297"/>
      <c r="E349" s="298"/>
      <c r="F349" s="298"/>
      <c r="G349" s="299"/>
      <c r="H349" s="298"/>
      <c r="I349" s="300"/>
      <c r="J349" s="301"/>
      <c r="K349" s="299"/>
      <c r="L349" s="298"/>
      <c r="M349" s="302"/>
      <c r="N349" s="303"/>
      <c r="O349" s="304"/>
      <c r="P349" s="305"/>
      <c r="Q349" s="302"/>
      <c r="R349" s="306"/>
      <c r="S349" s="307"/>
      <c r="T349" s="303"/>
      <c r="U349" s="308"/>
      <c r="V349" s="308"/>
    </row>
    <row r="350" spans="2:9" ht="39.75" customHeight="1" thickBot="1">
      <c r="B350" s="497" t="s">
        <v>20</v>
      </c>
      <c r="C350" s="497"/>
      <c r="D350" s="497"/>
      <c r="H350" s="284"/>
      <c r="I350" s="300"/>
    </row>
    <row r="351" spans="2:12" ht="47.25" customHeight="1">
      <c r="B351" s="285" t="s">
        <v>6</v>
      </c>
      <c r="C351" s="286" t="s">
        <v>21</v>
      </c>
      <c r="D351" s="287" t="s">
        <v>14</v>
      </c>
      <c r="G351" s="288"/>
      <c r="H351" s="284"/>
      <c r="I351" s="300"/>
      <c r="L351" s="95"/>
    </row>
    <row r="352" spans="2:12" ht="39.75" customHeight="1">
      <c r="B352" s="289"/>
      <c r="C352" s="244"/>
      <c r="D352" s="244"/>
      <c r="G352" s="290"/>
      <c r="H352" s="284"/>
      <c r="I352" s="234"/>
      <c r="L352" s="95"/>
    </row>
    <row r="354" ht="39.75" customHeight="1">
      <c r="D354" s="291"/>
    </row>
    <row r="355" ht="39.75" customHeight="1">
      <c r="D355" s="275"/>
    </row>
    <row r="356" ht="39.75" customHeight="1">
      <c r="D356" s="275"/>
    </row>
  </sheetData>
  <sheetProtection selectLockedCells="1" selectUnlockedCells="1"/>
  <autoFilter ref="B15:L351"/>
  <mergeCells count="7">
    <mergeCell ref="M14:V14"/>
    <mergeCell ref="B350:D350"/>
    <mergeCell ref="B1:F1"/>
    <mergeCell ref="F2:I6"/>
    <mergeCell ref="F7:I7"/>
    <mergeCell ref="D9:E9"/>
    <mergeCell ref="B14:D14"/>
  </mergeCells>
  <hyperlinks>
    <hyperlink ref="C5" r:id="rId1" display="www.cardique.gov.co"/>
    <hyperlink ref="C8" r:id="rId2" display="Almacen@cardique.gov.co"/>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4"/>
  <headerFooter>
    <oddFooter>&amp;L
</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DELL</cp:lastModifiedBy>
  <cp:lastPrinted>2019-04-24T14:13:39Z</cp:lastPrinted>
  <dcterms:created xsi:type="dcterms:W3CDTF">2012-12-10T15:58:41Z</dcterms:created>
  <dcterms:modified xsi:type="dcterms:W3CDTF">2019-04-26T19:56:39Z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