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386" windowWidth="4740" windowHeight="6090" activeTab="0"/>
  </bookViews>
  <sheets>
    <sheet name="Programa 1" sheetId="1" r:id="rId1"/>
    <sheet name="Programa 2" sheetId="2" r:id="rId2"/>
    <sheet name="Programa 3" sheetId="3" r:id="rId3"/>
    <sheet name="Programa 4" sheetId="4" r:id="rId4"/>
    <sheet name="Programa 5" sheetId="5" r:id="rId5"/>
    <sheet name="Programa 6" sheetId="6" r:id="rId6"/>
    <sheet name="Informe de compatibilidad" sheetId="7" r:id="rId7"/>
  </sheets>
  <definedNames>
    <definedName name="_xlnm.Print_Area" localSheetId="0">'Programa 1'!$B$2:$T$29</definedName>
    <definedName name="_xlnm.Print_Area" localSheetId="1">'Programa 2'!$A$1:$S$35</definedName>
    <definedName name="_xlnm.Print_Area" localSheetId="2">'Programa 3'!$B$2:$T$20</definedName>
    <definedName name="_xlnm.Print_Area" localSheetId="3">'Programa 4'!$A$1:$U$22</definedName>
    <definedName name="_xlnm.Print_Area" localSheetId="4">'Programa 5'!$B$2:$T$56</definedName>
    <definedName name="_xlnm.Print_Area" localSheetId="5">'Programa 6'!$B$2:$T$27</definedName>
  </definedNames>
  <calcPr fullCalcOnLoad="1"/>
</workbook>
</file>

<file path=xl/comments1.xml><?xml version="1.0" encoding="utf-8"?>
<comments xmlns="http://schemas.openxmlformats.org/spreadsheetml/2006/main">
  <authors>
    <author>TOSHIBA</author>
    <author>YESID</author>
    <author>cardique</author>
  </authors>
  <commentList>
    <comment ref="E7" authorId="0">
      <text>
        <r>
          <rPr>
            <b/>
            <sz val="8"/>
            <rFont val="Tahoma"/>
            <family val="2"/>
          </rPr>
          <t>TOSHIBA:</t>
        </r>
        <r>
          <rPr>
            <sz val="8"/>
            <rFont val="Tahoma"/>
            <family val="2"/>
          </rPr>
          <t xml:space="preserve">
Cuencas con planes de ordenación y manejo en ejecución (7 MADS)</t>
        </r>
      </text>
    </comment>
    <comment ref="E8" authorId="1">
      <text>
        <r>
          <rPr>
            <b/>
            <sz val="9"/>
            <rFont val="Tahoma"/>
            <family val="2"/>
          </rPr>
          <t>YESID:</t>
        </r>
        <r>
          <rPr>
            <sz val="9"/>
            <rFont val="Tahoma"/>
            <family val="2"/>
          </rPr>
          <t xml:space="preserve">
Cumplimiento promedio de metas de reducción de carga contaminante, en aplicación de la Tasa Retributiva, en las cuencas o tramos de cuencas de la jurisdicción de la Corporación (SST, y DBO) (14 MADS).</t>
        </r>
      </text>
    </comment>
    <comment ref="E19" authorId="2">
      <text>
        <r>
          <rPr>
            <b/>
            <sz val="9"/>
            <rFont val="Tahoma"/>
            <family val="2"/>
          </rPr>
          <t>cardique:</t>
        </r>
        <r>
          <rPr>
            <sz val="9"/>
            <rFont val="Tahoma"/>
            <family val="2"/>
          </rPr>
          <t xml:space="preserve">
Corrientes hidricas reglamentadas por la corporación con relación a las cuencas ordenadas (10 MADS)</t>
        </r>
      </text>
    </comment>
    <comment ref="F12" authorId="2">
      <text>
        <r>
          <rPr>
            <b/>
            <sz val="9"/>
            <rFont val="Tahoma"/>
            <family val="2"/>
          </rPr>
          <t>Dra Catalina Pendiente información</t>
        </r>
      </text>
    </comment>
  </commentList>
</comments>
</file>

<file path=xl/comments2.xml><?xml version="1.0" encoding="utf-8"?>
<comments xmlns="http://schemas.openxmlformats.org/spreadsheetml/2006/main">
  <authors>
    <author>cardique</author>
  </authors>
  <commentList>
    <comment ref="D12" authorId="0">
      <text>
        <r>
          <rPr>
            <b/>
            <sz val="9"/>
            <rFont val="Tahoma"/>
            <family val="2"/>
          </rPr>
          <t>cardique:</t>
        </r>
        <r>
          <rPr>
            <sz val="9"/>
            <rFont val="Tahoma"/>
            <family val="2"/>
          </rPr>
          <t xml:space="preserve">
Trámite de aprovechamiento forestal persistente       (Indicadr Nº 6 - CGR)</t>
        </r>
      </text>
    </comment>
  </commentList>
</comments>
</file>

<file path=xl/comments3.xml><?xml version="1.0" encoding="utf-8"?>
<comments xmlns="http://schemas.openxmlformats.org/spreadsheetml/2006/main">
  <authors>
    <author>TOSHIBA</author>
    <author>cardique</author>
  </authors>
  <commentList>
    <comment ref="C7" authorId="0">
      <text>
        <r>
          <rPr>
            <b/>
            <sz val="8"/>
            <rFont val="Tahoma"/>
            <family val="2"/>
          </rPr>
          <t>TOSHIBA:</t>
        </r>
        <r>
          <rPr>
            <sz val="8"/>
            <rFont val="Tahoma"/>
            <family val="2"/>
          </rPr>
          <t xml:space="preserve">
Control de la disposición de residusos sólidos en municipios (Indicador Nº 16 - CGR) </t>
        </r>
      </text>
    </comment>
    <comment ref="E8" authorId="0">
      <text>
        <r>
          <rPr>
            <b/>
            <sz val="8"/>
            <rFont val="Tahoma"/>
            <family val="2"/>
          </rPr>
          <t>TOSHIBA:</t>
        </r>
        <r>
          <rPr>
            <sz val="8"/>
            <rFont val="Tahoma"/>
            <family val="2"/>
          </rPr>
          <t xml:space="preserve">
Municipios con acceso a sitios de disposición final de residuos sólidos técnicamente adecuados y autorizados por la Corporación (relleno sanitarios, celdas transitorias) (Indicador Nº19 - MADS)</t>
        </r>
      </text>
    </comment>
    <comment ref="E9" authorId="0">
      <text>
        <r>
          <rPr>
            <b/>
            <sz val="8"/>
            <rFont val="Tahoma"/>
            <family val="2"/>
          </rPr>
          <t>TOSHIBA:</t>
        </r>
        <r>
          <rPr>
            <sz val="8"/>
            <rFont val="Tahoma"/>
            <family val="2"/>
          </rPr>
          <t xml:space="preserve">
Municipios con acceso a sitios de disposición final de residuos sólidos técnicamente adecuados y autorizados por la Corporación (relleno sanitarios, celdas transitorias) (Indicador Nº19 - MADS)</t>
        </r>
      </text>
    </comment>
    <comment ref="E10" authorId="1">
      <text>
        <r>
          <rPr>
            <b/>
            <sz val="9"/>
            <rFont val="Tahoma"/>
            <family val="2"/>
          </rPr>
          <t>cardique:</t>
        </r>
        <r>
          <rPr>
            <sz val="9"/>
            <rFont val="Tahoma"/>
            <family val="2"/>
          </rPr>
          <t xml:space="preserve">
Cumplimiento promedio de los compromisos establecidos en los PGIRS de la jurisdicción (Indicador Nº 20 - MADS)</t>
        </r>
      </text>
    </comment>
    <comment ref="C13" authorId="0">
      <text>
        <r>
          <rPr>
            <b/>
            <sz val="8"/>
            <rFont val="Tahoma"/>
            <family val="2"/>
          </rPr>
          <t>TOSHIBA:</t>
        </r>
        <r>
          <rPr>
            <sz val="8"/>
            <rFont val="Tahoma"/>
            <family val="2"/>
          </rPr>
          <t xml:space="preserve">
Decreto</t>
        </r>
      </text>
    </comment>
  </commentList>
</comments>
</file>

<file path=xl/comments5.xml><?xml version="1.0" encoding="utf-8"?>
<comments xmlns="http://schemas.openxmlformats.org/spreadsheetml/2006/main">
  <authors>
    <author>cardique</author>
  </authors>
  <commentList>
    <comment ref="E7" authorId="0">
      <text>
        <r>
          <rPr>
            <b/>
            <sz val="9"/>
            <rFont val="Tahoma"/>
            <family val="2"/>
          </rPr>
          <t>cardique:</t>
        </r>
        <r>
          <rPr>
            <sz val="9"/>
            <rFont val="Tahoma"/>
            <family val="2"/>
          </rPr>
          <t xml:space="preserve">
Control de vertimientos (Indicador Nº 19 - CGR)</t>
        </r>
      </text>
    </comment>
    <comment ref="C28" authorId="0">
      <text>
        <r>
          <rPr>
            <b/>
            <sz val="9"/>
            <rFont val="Tahoma"/>
            <family val="2"/>
          </rPr>
          <t>cardique:</t>
        </r>
        <r>
          <rPr>
            <sz val="9"/>
            <rFont val="Tahoma"/>
            <family val="2"/>
          </rPr>
          <t xml:space="preserve">
Plan Institucional de Gestión Ambiental - PIGA (Indicador Nº 12 CGR )</t>
        </r>
      </text>
    </comment>
  </commentList>
</comments>
</file>

<file path=xl/comments6.xml><?xml version="1.0" encoding="utf-8"?>
<comments xmlns="http://schemas.openxmlformats.org/spreadsheetml/2006/main">
  <authors>
    <author>TOSHIBA</author>
  </authors>
  <commentList>
    <comment ref="C7" authorId="0">
      <text>
        <r>
          <rPr>
            <b/>
            <sz val="8"/>
            <rFont val="Tahoma"/>
            <family val="2"/>
          </rPr>
          <t>TOSHIBA:</t>
        </r>
        <r>
          <rPr>
            <sz val="8"/>
            <rFont val="Tahoma"/>
            <family val="2"/>
          </rPr>
          <t xml:space="preserve">
Ley 1549 de 2012 y Directiva PGN</t>
        </r>
      </text>
    </comment>
    <comment ref="C9" authorId="0">
      <text>
        <r>
          <rPr>
            <b/>
            <sz val="8"/>
            <rFont val="Tahoma"/>
            <family val="2"/>
          </rPr>
          <t>TOSHIBA:</t>
        </r>
        <r>
          <rPr>
            <sz val="8"/>
            <rFont val="Tahoma"/>
            <family val="2"/>
          </rPr>
          <t xml:space="preserve">
 (para financiar iniciativas que no superen los dos (2) salarios mínimos legales vigentes)</t>
        </r>
      </text>
    </comment>
    <comment ref="C12" authorId="0">
      <text>
        <r>
          <rPr>
            <b/>
            <sz val="8"/>
            <rFont val="Tahoma"/>
            <family val="2"/>
          </rPr>
          <t>TOSHIBA:</t>
        </r>
        <r>
          <rPr>
            <sz val="8"/>
            <rFont val="Tahoma"/>
            <family val="2"/>
          </rPr>
          <t xml:space="preserve">
Ley 70 de 2003 y ley 1549 de 2012 la politica nacional de educacion ambiental</t>
        </r>
      </text>
    </comment>
    <comment ref="C15" authorId="0">
      <text>
        <r>
          <rPr>
            <b/>
            <sz val="8"/>
            <rFont val="Tahoma"/>
            <family val="2"/>
          </rPr>
          <t>TOSHIBA:</t>
        </r>
        <r>
          <rPr>
            <sz val="8"/>
            <rFont val="Tahoma"/>
            <family val="2"/>
          </rPr>
          <t xml:space="preserve">
Directriz del viceministerio del agua</t>
        </r>
      </text>
    </comment>
    <comment ref="C20" authorId="0">
      <text>
        <r>
          <rPr>
            <b/>
            <sz val="8"/>
            <rFont val="Tahoma"/>
            <family val="2"/>
          </rPr>
          <t>TOSHIBA:</t>
        </r>
        <r>
          <rPr>
            <sz val="8"/>
            <rFont val="Tahoma"/>
            <family val="2"/>
          </rPr>
          <t xml:space="preserve">
Se privilegiará el trabajo con las instituciones educativas (formulación de planes escolares de gestión de riesgo en al menos el 80% de los municipios de la jurisdicción)
Promoción de la Ley 1523 de 2012 –Gestión del riesgo de desastres- al menos en el 80% de los municipios de jurisdicción.</t>
        </r>
      </text>
    </comment>
  </commentList>
</comments>
</file>

<file path=xl/sharedStrings.xml><?xml version="1.0" encoding="utf-8"?>
<sst xmlns="http://schemas.openxmlformats.org/spreadsheetml/2006/main" count="585" uniqueCount="317">
  <si>
    <t xml:space="preserve"> (2A) INDICADORES</t>
  </si>
  <si>
    <t>Realización de seguimiento a los Permisos de Aprovechamiento Forestal (PAF)</t>
  </si>
  <si>
    <t>Número de hectáreas con PAF con seguimiento</t>
  </si>
  <si>
    <t xml:space="preserve">Nùmero </t>
  </si>
  <si>
    <t>Informe de compatibilidad para SEGUIMIENTO financiero PAT 30 06 09 ok.xls</t>
  </si>
  <si>
    <t>Ejecutar el 05/09/2009 23:49</t>
  </si>
  <si>
    <t>Las siguientes características de este libro no son compatibles con versiones anteriores de Excel. Estas características podrían perderse o degradarse si guarda el libro con un formato de archivo anterior.</t>
  </si>
  <si>
    <t>Pérdida menor de fidelidad</t>
  </si>
  <si>
    <t>Nº de apariciones</t>
  </si>
  <si>
    <t>Algunas celdas o estilos de este libro contienen un formato no admitido en el formato de archivo seleccionado. Estos formatos se convertirán al formato más cercano disponible.</t>
  </si>
  <si>
    <t xml:space="preserve">Aportes a ASOCAR’s, conforme a sus estatutos y establecer convenios en virtud de lo establecido en el literal c del articulo 27 de la ley 99 de 1993. </t>
  </si>
  <si>
    <r>
      <t>02. C</t>
    </r>
    <r>
      <rPr>
        <sz val="12"/>
        <rFont val="Arial"/>
        <family val="2"/>
      </rPr>
      <t>ONSTRUCCIÓN DE UNA CULTURA AMBIENTAL DESDE LAS ESCUELAS Y LA CUMINIDAD EN GENERAL Y SU ENTORNO.</t>
    </r>
  </si>
  <si>
    <t>Promoción y celebración de eventos y conmemoración de fechas del calendario ambiental.</t>
  </si>
  <si>
    <t>Empresas beneficiadas</t>
  </si>
  <si>
    <t>Operativos realizados</t>
  </si>
  <si>
    <t xml:space="preserve">Número </t>
  </si>
  <si>
    <t>Número</t>
  </si>
  <si>
    <t>Porcentaje</t>
  </si>
  <si>
    <t>(17) OBSERVACIONES</t>
  </si>
  <si>
    <t>(11) META FINANCIERA ANUAL ($)</t>
  </si>
  <si>
    <t>(3) META FISICA ANUAL (Según unidad de medida)</t>
  </si>
  <si>
    <t>(4) AVANCE DE LA META FISICA  (Según unidad de medida y Periodo Evaluado)</t>
  </si>
  <si>
    <t xml:space="preserve">(5) PORCENTAJE DE AVANCE FISICO % (Periodo Evaluado) ((4/3)*100)
</t>
  </si>
  <si>
    <t>(8) ACUMULADO DE LA META FISICA (Según unidad de medida)</t>
  </si>
  <si>
    <t xml:space="preserve">(9) PORCENTAJE DE AVANCE  FISICO ACUMULADO % ((8/7)*100)
</t>
  </si>
  <si>
    <t>(10) PONDERACIONES DE PROGRAMAS  Y PROYECTOS (OPCIONAL DE ACUERDO AL PAT)</t>
  </si>
  <si>
    <t xml:space="preserve">(12) AVANCE DE LA META FINANCIERA (Recursos comprometidos periodo Evaluado) ($)
</t>
  </si>
  <si>
    <t>(13) PORCENTAJE DEL AVANCE FINANCIERO % (Periodo Evaluado) ((12/11)*100)</t>
  </si>
  <si>
    <t xml:space="preserve">(15) ACUMULADO DE LA META FINANCIERA $
</t>
  </si>
  <si>
    <t xml:space="preserve">(16) PORCENTAJE DE  AVANCE FINANCIERO ACUMULADO % ((15/14)*100)
</t>
  </si>
  <si>
    <t>01. MANEJO DE RESIDUOS URBANOS</t>
  </si>
  <si>
    <t>Vehículos adquiridos</t>
  </si>
  <si>
    <t>Mejoramiento hidráulico de canales internos</t>
  </si>
  <si>
    <t>ACCIONES OPERATIVAS</t>
  </si>
  <si>
    <t>(2) UNIDAD DE MEDIDA</t>
  </si>
  <si>
    <t>Numero</t>
  </si>
  <si>
    <t>Número de especies de fauna y flora amenazadas, con planes de conservación en ejecución (5)</t>
  </si>
  <si>
    <t xml:space="preserve">META FINANCIERA PLAN DE ACCION </t>
  </si>
  <si>
    <t>(14) META FINANCIERA DEL PERIODO ($)</t>
  </si>
  <si>
    <t>Hectáreas</t>
  </si>
  <si>
    <t>Especies de fauna y flora amenazadas con planes de conservación en ejecución (Indicador Nº 5 - MADS)</t>
  </si>
  <si>
    <t>Repoblamiento con especies ícticas nativas</t>
  </si>
  <si>
    <t>Adquisición de equipos (de análisis de gases y particulas) para la medición de contaminates de fuentes móviles (diesel y gasolina) en la jurisdicción</t>
  </si>
  <si>
    <t>Control de emisiones atmosfericas de fuentes móviles (Indicador Nº 20  - CGR)</t>
  </si>
  <si>
    <t>Institucionalización e implementación del programa vacaciones ecoturísticas comunitarias</t>
  </si>
  <si>
    <t>Realización de mantenimiento preventivo, correctivo y calibracion de equipos</t>
  </si>
  <si>
    <t>Mantener la acreditación  y ampliar los parámetros acreditados en la matriz agua.</t>
  </si>
  <si>
    <t>Global</t>
  </si>
  <si>
    <t>Realización de talleres ecorregionales de capacitación para funcionarios municipales, Consejo territorial de planeación y concejos municipales sobre revisión de los POT</t>
  </si>
  <si>
    <t>Talleres realizados</t>
  </si>
  <si>
    <t>Fortalecimiento de las determinantes ambientales y lineamientos nomativos referentes a la revisión, modificación y ajuste de los POT</t>
  </si>
  <si>
    <t>Número de municipios con inclusión del riesgo en sus POT a partir de las determinantes ambientales generados por la Corporación (Indicador Nº 24 - MADS).</t>
  </si>
  <si>
    <t>Asesoría y asistencia técnica en la promoción  e implementación de políticas referentes a la planeación y el ordenamiento territorial y ambiental dentro del territorio (ley 99 de 1993 y la 388 de 1997 y reglamentarias en esta materia)</t>
  </si>
  <si>
    <t>Incorporación de los componentes de investigación, ciencia y tecnología en las instituciones educativas, mediante la implementación del proyecto Ondas Ambientales en convenio con Colciencias</t>
  </si>
  <si>
    <t xml:space="preserve">Numero </t>
  </si>
  <si>
    <t>(6) PORCENTAJE DE AVANCE PROCESO DE GESTION DE LA META FISICA (aplica unicamente para el informe del primer sem.)</t>
  </si>
  <si>
    <t>Plan General de ordenación forestal de la Jurisdiccion de la Corporacion formulado (3 MADS).</t>
  </si>
  <si>
    <t>01. ADMINISTRACIÓN Y MANEJO DEL RECURSO HÍDRICO</t>
  </si>
  <si>
    <r>
      <t xml:space="preserve">(1)
PROGRAMAS - PROYECTOS  DEL PA 2012 - 2015 
(inserte filas cuando sea necesario)
</t>
    </r>
  </si>
  <si>
    <t xml:space="preserve">CORPORACIÓN AUTÓNOMA REGIONAL DEL CANAL DEL DIQUE - CARDIQUE
MATRIZ DE SEGUIMIENTO DEL PLAN DE ACCIÓN 2012 - 2015 (AVANCE EN LAS METAS FÍSICAS Y FINANCIERAS) </t>
  </si>
  <si>
    <t>01. AGUAS SUPERFICIALES CONTINENTALES.</t>
  </si>
  <si>
    <t>Realización de trabajos manuales y/o mecánicos para limpieza, mantenimiento y restauración hidrodinámica de ciénagas, canales pluviales y cauces de arroyo de la jurisdicción  (ley 99 de 1993, Art. 31, numeral 19)</t>
  </si>
  <si>
    <t>Cuerpos de agua y/o cauces intervenidos</t>
  </si>
  <si>
    <t>Realización de seguimiento y monitoreo semestral a cuerpos de agua de la jurisdicción. Decreto 1323/07</t>
  </si>
  <si>
    <t>Seguimiento y monitoreo realizado</t>
  </si>
  <si>
    <t>Diagnostico fisicoquímico, biológico y microbiológico de la Ciénaga de la Virgen. (puesta en marcha del emisario submarino)</t>
  </si>
  <si>
    <t>Diagnóstico realizado</t>
  </si>
  <si>
    <t xml:space="preserve"> (7)  META FISICA PERIODO (Según unidad de medida) "2013 -2015"</t>
  </si>
  <si>
    <t>COMPORTAMIENTO META FISICA PLAN DE ACCION</t>
  </si>
  <si>
    <t>0.2 RECUPERACIÓN Y CONSERVACIÓN DEL PARQUE NATURAL DISTRITAL CIÉNAGA DE LA VIRGEN</t>
  </si>
  <si>
    <t xml:space="preserve">Identificación, vulnerabilidad y reglamentación hidrogeológica de los acuíferos de los municpios de Marialabaja y Mahates para conocer el potencial y administrar sosteniblemente el recurso </t>
  </si>
  <si>
    <t>Realización de estudios en los acuíferos de los municipios de Marialabaja y Mahates jurisdicción de Cardique.</t>
  </si>
  <si>
    <t>Ejecución de obras para al mejoramiento hidráulico y el saneamiento ambiental de los arroyos y canales que vierten hacia la Ciénaga de la Virgen; Los arroyos y canales a intervenir serán los siguientes: Arroyo Ternera, Arroyo Limón, Arroyo La Tabla, Arroyo Tabacal, Arroyo Mesa, Arroyo Hormiga, Arroyo Matagente, Arroyo Calicanto, Arroyo Isla De León, Canal Playa Blanca, Canal Simón Bolívar, Canal Barcelona, Canal San Pablo, Canal Maria Auxiliadora, Canal Maravilla, Canal Magdalena, Canal Once De Nov, Canal Las Flores, , Canal Ricaurte, Canal Chapundúm, Canal Fredonia, Canal Amador y Cortez, Canal Líbano, Canal Salín Bechara, San Martín, Pedro Salazar, La Esperanza, San Francisco, Puerto de Pescadores, Cordialidad, Canal Calicanto, Calicanto Nuevo, San Pedro, Canal Urdaneta, Ciudad Sevilla, Canal Sector Guarapero, Chiquinquirá, Calicanto Viejo, Villa Rosita, Jorge Eliécer Gaitán, Bolívar, La Villa, Foco Rojo, Líbano - Acapulco, Tabú, Gaviotas 1, Bomba Del Tigre, Chepa Sección 1, Chepa Sección 11, Arroyo Chiamaría, Arroyo Flor Del Campo y Descole Canales Ciénaga de la Virgen. Ley 981 de 2005, el literal b) del artículo 21 de la Ley 105 de 1993, modificado parcialmente por la Ley 787 de 2002, Resolución N° 003286 de 2005 del Ministerio de Transorte, Resolución N° 1710 del 15 de noviembre de 2005 del MADS;  acuerdo 009 de 2006 Consejo Directivo de Cardique, ejecución PMA y proyectos del POMCA Ciénaga de la Virgen (Resolución de Cardique No. 0768 de fecha 20 de septiembre de 2005)</t>
  </si>
  <si>
    <t>Interventorías de proyectos, obras o actividades</t>
  </si>
  <si>
    <t xml:space="preserve"> Interventorías realizadas</t>
  </si>
  <si>
    <t>Apoyo a proyectos socio productivos</t>
  </si>
  <si>
    <t>Proyectos socioproductivos apoyados</t>
  </si>
  <si>
    <t xml:space="preserve">Monitoreo,  el cual corresponderá a las actividades de control de la calidad de agua, cobertura vegetal, recurso ictiológico y suelo </t>
  </si>
  <si>
    <t>Monitoreos realizados</t>
  </si>
  <si>
    <t>03. AGUAS SUBTERRÁNEAS</t>
  </si>
  <si>
    <t>Elaborar los planes de manejo unidades ambientales costera - UAC.</t>
  </si>
  <si>
    <t>PM - UAC  elaborado</t>
  </si>
  <si>
    <t xml:space="preserve">Formulación de los Planes de Manejo de las áreas de manglar zonificadas por CARDIQUE, con el fin de establecer lineamientos de manejo y medidas ambientales necesarias para garantizar la conservación del recurso. </t>
  </si>
  <si>
    <t>Planes formulados</t>
  </si>
  <si>
    <t>Asistencia técnica para la incorporacion de la variable de riesgo marino costera en los planes de gestion del riesgo y adaptacion al cambio climático.</t>
  </si>
  <si>
    <t>Número de municipios (costeros asesorados) por la Corporación en formulación de planes de prevención y mitigación de desastres naturales (Indicador Nº 25 - MADS)</t>
  </si>
  <si>
    <t>Número de personas de los municipios (costeros : Cartagena y Santa Catalina) capacitados por la CAR en la formulación de los  Planes de Prevención, Mitigación de Desastres Naturales (21 MADS)</t>
  </si>
  <si>
    <t xml:space="preserve">Campañas de muestreo de calidad del agua a través de la sostenibilidad de convenios para fortalecimiento de la red de monitoreo y control de la contaminacion marino costera </t>
  </si>
  <si>
    <t>Campañas de muestreo</t>
  </si>
  <si>
    <t>Elaborar y operar un programa para la conservación y monitoreo de humedales Insulares</t>
  </si>
  <si>
    <t>Programa elaborado</t>
  </si>
  <si>
    <t>Actividad de conservación realizada, conforme priorización del programa formulado</t>
  </si>
  <si>
    <t>04. AGUAS MARINO  - COSTERA</t>
  </si>
  <si>
    <t>Plan de Ordenación Forestal de la jurisdicción de CARDIQUE. Fase I: Caracterización, análisis y diagnóstico (incluye base SIG).</t>
  </si>
  <si>
    <t>Fase  I desarrollada</t>
  </si>
  <si>
    <t>Plan de Ordenación Forestal de la jurisdicción de CARDIQUE. Fase II: Zonificación y formulación.</t>
  </si>
  <si>
    <t>Fase  II Desarrollada</t>
  </si>
  <si>
    <t>Revegetalización con especies de Mangle, en las áreas degradadas y destinadas para recuperación y restauración estipuladas en la zonificación de manglares de CARDIQUE.</t>
  </si>
  <si>
    <t>Areas revegetalizadas con Mangle</t>
  </si>
  <si>
    <t xml:space="preserve">Reforestación y mantenimiento de especies protectora productora en diferentes micro cuencas en estado de degradación en los diferentes municipios de la Jurisdicción de CARDIQUE. </t>
  </si>
  <si>
    <t xml:space="preserve">Areas de reforestación con mantenimiento para proteger cuencas abastecedoras. (9 MADS) </t>
  </si>
  <si>
    <t>Establecimiento de viveros regionales comunitarios</t>
  </si>
  <si>
    <t>Plantulas producidas entregadas</t>
  </si>
  <si>
    <t>Realización de operativos de control y vigilancia para evitar el tráfico ilegal de los recursos naturales</t>
  </si>
  <si>
    <t>Seguimiento realizado</t>
  </si>
  <si>
    <t>Restauración de bosque seco tropical y flujos de servicios  socioecosistémicos (GEF - MADS)</t>
  </si>
  <si>
    <t>Hectáreas restauradas</t>
  </si>
  <si>
    <t xml:space="preserve">Divulgación, Identificación y caracterización en potenciales  áreas de reserva de la sociedad civil </t>
  </si>
  <si>
    <t>Ecorregiones beneficiadas</t>
  </si>
  <si>
    <t>Hectáreas caracterizadas</t>
  </si>
  <si>
    <t>Aprobación y ejecución del plan de manejo para un área regional protegida de Perico y Laguna municipio de San Juan Nepomuceno</t>
  </si>
  <si>
    <t>Manejo de áreas regionales protegidas (14 CGR).</t>
  </si>
  <si>
    <t>Implementación de conectividades socio - ecosistémicas para la conservación y uso sostenible de la Biodiversidad</t>
  </si>
  <si>
    <t>Declaratoria área protegida Ceibal</t>
  </si>
  <si>
    <t>Procesos de consolidación del SILAP, SIDAP, SIRAP - CARIBE/ SINAP</t>
  </si>
  <si>
    <t>SILAP Consolidados</t>
  </si>
  <si>
    <t>SIDAP asesorado</t>
  </si>
  <si>
    <t>Convenio SIRAP Fortalecido</t>
  </si>
  <si>
    <t>Restauración y alternativas  productivas para la conectividad socioecológica de Áreas Protegidas en los municipios de San Juan Nepomuceno y San Jacinto</t>
  </si>
  <si>
    <t>Restauración realizada</t>
  </si>
  <si>
    <t>02. ADMINISTRACIÓN Y MANEJO DE LA BIODIVERSIDAD</t>
  </si>
  <si>
    <t>01.  USO Y MANEJO DE BOSQUES</t>
  </si>
  <si>
    <t>02. USO Y MANEJO DE FAUNA SILVESTRE.</t>
  </si>
  <si>
    <t>Hogar de paso para atención y valoración de especies de fauna y flora.  FASES: 1. Adquisición del terreno (2013). 2. Diseño y 3. Construcción (2014). 4. Dotación y 5.Puesta en marcha (2015).</t>
  </si>
  <si>
    <t>Etapas</t>
  </si>
  <si>
    <t>Hogar de paso funcionando</t>
  </si>
  <si>
    <t>Implementación plan de uso y manejo de la especie caiman aguja (Repoblación)</t>
  </si>
  <si>
    <t>Repoblamiento realizado</t>
  </si>
  <si>
    <t xml:space="preserve">Divulgacion de documentos sobre especies invasoras de fauna y flora (2014) y especies amenazadas (2015) </t>
  </si>
  <si>
    <t>Documentos divulgados</t>
  </si>
  <si>
    <t xml:space="preserve">Identificacion, zonificación y divulgación de especies amenazadas de fauna y flora en la juridiccion. </t>
  </si>
  <si>
    <t>Zonificación realizada y Divulgada</t>
  </si>
  <si>
    <t>Implementación del plan para prevención, control y manejo de la especie invasora pez león</t>
  </si>
  <si>
    <t>Plan Implementado y con Seguimiento</t>
  </si>
  <si>
    <t>Campañas para prevencion, control y manejo de las especies invasora caracol africano</t>
  </si>
  <si>
    <t>Campaña realizada</t>
  </si>
  <si>
    <t>Valoración económica  de ejemplares de la especie de Caiman aguja, base para el cobro de las cuotas de repoblación y reposición.</t>
  </si>
  <si>
    <t>Valoración económica realizada</t>
  </si>
  <si>
    <t xml:space="preserve">Total avance porcentual </t>
  </si>
  <si>
    <t>0.3. GESTIÓN AMBIENTAL PARA EL DESARROLLO DE LOS ENTES TERRITORIALES</t>
  </si>
  <si>
    <t>Formulación  e implementación del Plan de Gestión  Integral Regional de residuos sólidos  y aplicativos para seguimiento y control.</t>
  </si>
  <si>
    <t xml:space="preserve">Plan formulado </t>
  </si>
  <si>
    <t>Municipios beneficiados por proyectos ejecutados</t>
  </si>
  <si>
    <t>Desarrollo de un proyecto de fomento de la investigación, desarrollo y aplicación de alternativas de tratamiento, aprovechamiento y disposición final de residuos sólidos</t>
  </si>
  <si>
    <t>Proyectos por municipios ejecutados</t>
  </si>
  <si>
    <t>Desarrollar un programa de aprovechamiento de residuos orgánicos e inorgánicos en Isla Grande e Isla Fuerte (Distrito de Cartagena de Indias). (Sentencia del Consejo de Estado)</t>
  </si>
  <si>
    <t xml:space="preserve">Programa desarrollado </t>
  </si>
  <si>
    <t>Diseño, implementación y operación de los sistemas de vigilancia de la calidad del aire en la jurisdicción – mesa regional de calidad de aire</t>
  </si>
  <si>
    <t>Sistema de la calidad de aire diseñado</t>
  </si>
  <si>
    <t>Sistema de la calidad de aire operando</t>
  </si>
  <si>
    <t>Monitoreo y seguimiento al ruido ambiental en la jurisdicción (priorizar según la necesidad)</t>
  </si>
  <si>
    <t>Municpios beneficiados</t>
  </si>
  <si>
    <t>Monitoreoy seguimiento realizado</t>
  </si>
  <si>
    <t>Fortalecimiento y apoyo empresas con programas y proyectos de mercados verdes en los municipios de la jurisdicción (Plan Nacional de Mercados verdes- PNMV)</t>
  </si>
  <si>
    <t>Mipymes y empresas vinculadas a Mercados Verdes (Uso y Aprovechamiento Sostenible de la Biodiversidad, Ecoproductos Industriales, Ecoturismo)  acompañadas por la Corporación.  (17 MADS)</t>
  </si>
  <si>
    <t>Convenio de producción mas limpia y seguimiento (Hidrocarburo, Hospitalarios y lubicentros )</t>
  </si>
  <si>
    <t>Convenios firmados y ejecutados para mejorar la calidad ambiental</t>
  </si>
  <si>
    <t xml:space="preserve"> Seguimiento y divulgación de material de sensibilización sobre  residuos peligrosos - Respel</t>
  </si>
  <si>
    <t>Empresas con seguimiento y personal sensibilizado</t>
  </si>
  <si>
    <t>02. IMPLEMENTACIÓN DE PROCESOS PRODUCTIVOS LIMPIOS Y MERCADOS VERDES</t>
  </si>
  <si>
    <t>0.4. ORDENAMIENTO AMBIENTAL Y TERRITORIAL</t>
  </si>
  <si>
    <t>01. PLANEACION Y GESTION INTEGRAL DEL RIESGO</t>
  </si>
  <si>
    <t>Número de municpios beneficiados</t>
  </si>
  <si>
    <t>Entes territoriales beneficiados</t>
  </si>
  <si>
    <t>Estudios necesarios para el conocimiento y reduccion del riesgo de la jurisdiccion con cartografía a escala 1:25000 y compatible con el SIG de Cardique</t>
  </si>
  <si>
    <t>Fases</t>
  </si>
  <si>
    <t>Estudio realizado en dos fases (1. conocimiento y socializaciòn  y 2. reducción, seguimiento e incorporación a los POT), cómo determinantes del riesgo de los entes territoriales de la jurisdicción</t>
  </si>
  <si>
    <t>Acompañamiento y asesoria en el desarrollo de planes, programas y proyectos para la reducción integral de los riesgos a nivel urbano y rural.</t>
  </si>
  <si>
    <t>Asesoría y apoyo para el diseño e implementación de la redes municipales y/o comunitarias en la gestión del riesgo</t>
  </si>
  <si>
    <t>Diseño e implementación de un programa para la mitigación y adaptación del cambio climático</t>
  </si>
  <si>
    <t>Programa diseñado</t>
  </si>
  <si>
    <t>Programa implementado</t>
  </si>
  <si>
    <t>Identificación,  localización e incorporación de la información geografica de las actividades  sectoriales  en la base de datos del SIG.</t>
  </si>
  <si>
    <t>Base de datos SIG actualizada</t>
  </si>
  <si>
    <t>Actalización de l cartografia temática a escala 1:25.000 del estudio "Evaluación del potencial ambiental de los recursos suelo, agua, mineral y bosques en el territorio de la jurisdiccion año 1999" convenio Cardique - Ingeominas</t>
  </si>
  <si>
    <t>Cartografía temática, actualizada o elaborada</t>
  </si>
  <si>
    <t xml:space="preserve">Evaluación Regional del Agua. Previo a ordenacion o ajuste de los Pomcas ecorregionales </t>
  </si>
  <si>
    <t xml:space="preserve">Evaluación Regional del Agua por cada Pomca. </t>
  </si>
  <si>
    <t>Ajuste de los POMCA del Canal del Dique, Ciénaga de la Virgen y Montes de María (Incorporar riesgo y cambio climático)</t>
  </si>
  <si>
    <t xml:space="preserve">Ordenamiento de cuencas hidrgràficas (Indicador Nº 13 CGR) </t>
  </si>
  <si>
    <t>Ordenamiento del recursos hídrico (dec 3930 de 2010, primera fase)</t>
  </si>
  <si>
    <t>Ordenamiento realizado para el uso sostenible del recurso</t>
  </si>
  <si>
    <t xml:space="preserve">Delimitación de Rondas Hídricas, ley 1450 PND. </t>
  </si>
  <si>
    <t>Delimitación realizada de tres rondas hidricas priorizadas</t>
  </si>
  <si>
    <t xml:space="preserve">Ordenamiento de la Cuenca Hidrográfica de los arroyos que viertes sus aguas a la Bahía de Cartagena. </t>
  </si>
  <si>
    <t>Cuencas con Planes de ordenación y manejo – POMCA- formulados (Indicador Nº 6 MADS).  </t>
  </si>
  <si>
    <t xml:space="preserve">Ordenamiento de la cuenca hidrográfica de los arroyos que vierten al Mar. </t>
  </si>
  <si>
    <t>01. LABORATORIO DE CALIDAD AMBIENTAL</t>
  </si>
  <si>
    <t>02. ARTICULACIÓN DEL SINA.</t>
  </si>
  <si>
    <t>03. DESARROLLO CORPORATIVO</t>
  </si>
  <si>
    <t>0.5. FORTALECIMIENTO INSTITUCIONAL</t>
  </si>
  <si>
    <t>Adquisición de insumos y materiales para funcionamiento del laboratorio.</t>
  </si>
  <si>
    <t>Adquisiciones</t>
  </si>
  <si>
    <t>Reposición y modernización de equipos de laboratorio (físico - química y microbiología)</t>
  </si>
  <si>
    <t>Áreas del laboratorio modernizadas</t>
  </si>
  <si>
    <t>Mantenimientos realizados</t>
  </si>
  <si>
    <t>Parámetros acreditados</t>
  </si>
  <si>
    <t>Participación en pruebas interlaboratorios para evaluar capacidad técnica.</t>
  </si>
  <si>
    <t>Participación realizada</t>
  </si>
  <si>
    <t>Tratamiento de aguas servidas de la corporación. Optimización de la planta de tratamiento.</t>
  </si>
  <si>
    <t>Planta optimizada</t>
  </si>
  <si>
    <t>Proyecto de gestión de residuos peligrosos en el laboratorio, articulación con el programa de gestión integral de residuos sólidos de la corporación.</t>
  </si>
  <si>
    <t>Proyecto ejecutado</t>
  </si>
  <si>
    <t>Ampliación de parámetros realizada</t>
  </si>
  <si>
    <t>Muestreo acreditado</t>
  </si>
  <si>
    <t>Ampliación de la acreditación del laboratorio en parámetros microbiológicos.</t>
  </si>
  <si>
    <t>Acreditación ampliada</t>
  </si>
  <si>
    <t>Ampliación de la acreditación del laboratorio en la matriz aire – actualización del inventario de fuentes fijas y móviles en la jurisdicción</t>
  </si>
  <si>
    <t>Reposición y modernización de equipos de calidad de aire</t>
  </si>
  <si>
    <t>Equipos adquiridos</t>
  </si>
  <si>
    <t>Ampliacion de los servicios del laboratorio a la matriz biologica (Limnologia, fito y zooplacton dadas las carateristicas de la Ecorregion)</t>
  </si>
  <si>
    <t>Servicios ampliados</t>
  </si>
  <si>
    <t>Fortalecer el SINA,  a través de la realización de convenios con otras CAR´s de la región, el EPA, con el Distrito, los municipios de la jurisdicción, otros entes a nivel departamental, Regional y Nacional como el MADS, la academia, gremios, ONGs y Asocars.</t>
  </si>
  <si>
    <t>Convenios suscritos</t>
  </si>
  <si>
    <t>Apoyo a Asocars en las acciones para el mejoramiento de la cooperación horizontal</t>
  </si>
  <si>
    <t>Total avance porcentual</t>
  </si>
  <si>
    <t>Realimentación del Plan Estadístico Corporativo</t>
  </si>
  <si>
    <t xml:space="preserve">Plan actualizado </t>
  </si>
  <si>
    <t>Implementación y seguimiento del Plan de Institucional de Gestión Ambiental – PIGA</t>
  </si>
  <si>
    <t>Plan implementado y con seguimiento</t>
  </si>
  <si>
    <t>Implementación y seguimiento del Plan de Gestión Integral de Residuos Sólidos y peligrosos generados en Cardique</t>
  </si>
  <si>
    <t>Plan implementado y conseguimiento</t>
  </si>
  <si>
    <t>Elaboración  del Plan de Gestión Ambiental de Cardique  2013 - 2023</t>
  </si>
  <si>
    <t>Plan elaborado</t>
  </si>
  <si>
    <t>Adecuaciones generales de la sede y puestos de trabajo y ampliaciones locativas (Enfermería, cafetería, salón de conferencias, laboratorio)</t>
  </si>
  <si>
    <t>Mantenimiento y mejoramiento de la sede</t>
  </si>
  <si>
    <t>Diseño,  edición y divulgación revista institucional y documentos técnicos</t>
  </si>
  <si>
    <t>Divulgaciones realizadas</t>
  </si>
  <si>
    <t>Actualización de información para las distintas áreas de la Corporación.</t>
  </si>
  <si>
    <t xml:space="preserve">Actualización realizada </t>
  </si>
  <si>
    <t xml:space="preserve">Implementación del plan de desarrollo informático. </t>
  </si>
  <si>
    <t>Plan Implementado y con seguimiento</t>
  </si>
  <si>
    <t xml:space="preserve">Entrenamiento en la generación y manejo de información para las areas temáticas del sistema de información geográfica. </t>
  </si>
  <si>
    <t>Entrenamiento realizado</t>
  </si>
  <si>
    <t>Actualización y soporte de licencias de Arc Gis del SIG - Cardique</t>
  </si>
  <si>
    <t>Actualizaciones realizadas</t>
  </si>
  <si>
    <t>Socialización del SIG, Vital y de gobierno en línea  en cada uno de los municipios de la Jurisdiccion.</t>
  </si>
  <si>
    <t>Municipios atendidos</t>
  </si>
  <si>
    <t>Reposición del parque automotor (adquisición de una camioneta "VAN" 2013) para el transporte de personal interdisciplinario en desarrollo de las actividades misionales de la Corporación.</t>
  </si>
  <si>
    <t>Proyecto de fortalecimiento de la Corporación en las nuevas competencias asignadas a las CARs, de conformidad con la legislacion ambiental.</t>
  </si>
  <si>
    <t>Entrenamiento  de los funcionarios en modelación de calidad de recursos aire, agua y suelo</t>
  </si>
  <si>
    <t>Sistema ampliado</t>
  </si>
  <si>
    <t>Realización de conversatorios casuísticos, enfocados en los deberes y prohibiciones establecidos en el Código Único Disciplinario</t>
  </si>
  <si>
    <t>Conversatorios realizados</t>
  </si>
  <si>
    <t>Desarrollar un programa de comunicación interno y externo</t>
  </si>
  <si>
    <t>Programa desarrolllado</t>
  </si>
  <si>
    <t>Implementar una campaña de comunicación para promover la contratación de servicios formales, la cual coadyuve a fortalecer a la Corporación</t>
  </si>
  <si>
    <t>Campañas  realizadas</t>
  </si>
  <si>
    <t>Implementación y seguimiento del sistema de gestión ambiental ISO 14001 : 2004</t>
  </si>
  <si>
    <t>Sistema implementado y con seguimiento</t>
  </si>
  <si>
    <t>Campañas para la promoción del mejoramiento del sistema de gestión ambiental ISO NTC GP 1000: 2009, ISO 9001 : 2008</t>
  </si>
  <si>
    <t>Campañas realizadas</t>
  </si>
  <si>
    <t xml:space="preserve">Ejecución y seguimiento de un plan de trabajo para el sostenimiento del Sistema de Gestión de Calidad </t>
  </si>
  <si>
    <t>Ejecución y seguimiento realizado</t>
  </si>
  <si>
    <t>Cantidad de recursos financieros recaudados a tráves de la aplicación de estrategias juridico-administrativas para el cobro de tasas por uso y retributiva a usuarios identificados.</t>
  </si>
  <si>
    <t>Valor proyectado en millones a facturar</t>
  </si>
  <si>
    <t>Total de recursos recaudado con referencia al total recursos facturado por concepto de Tasa de Retributiva (12 MADS)</t>
  </si>
  <si>
    <t>Total de recursos recaudado con referencia al total recursos facturado por concepto de Tasa por uso (13 MADS)</t>
  </si>
  <si>
    <t>Campañas para asegurar la implementar de un Sistema de Gestión y Segurida y Salud Laboral</t>
  </si>
  <si>
    <t xml:space="preserve">Elaboración propuesta de Rediseño Institucional (Planta y estructura) </t>
  </si>
  <si>
    <t>Rediseño realizado</t>
  </si>
  <si>
    <t>Elaboración y seguimiento de un Plan para el mejoramiento del clima laboral y medir el factor de riesgo psicosocial</t>
  </si>
  <si>
    <t>Plan elaborado y con seguimiento</t>
  </si>
  <si>
    <t>Elaboración, desarrollo y seguimiento del Plan Institucional de Capacitación anual para los funcionarios de la Corporación</t>
  </si>
  <si>
    <t>Plan elaborado, ejecutado y con seguimiento</t>
  </si>
  <si>
    <t>Programa ejecutado</t>
  </si>
  <si>
    <t xml:space="preserve">Implementación del Sofware del sistema de gestion documental archivo y correspondencia </t>
  </si>
  <si>
    <t>0.6. EDUCACION AMBIENTAL  Y PARTICIPACIÓN SOCIAL</t>
  </si>
  <si>
    <t xml:space="preserve">Asesoría y seguimiento de los Planes de Educación Ambiental  Municipal y acompañamiento a los Comités Técnicos Interinstitucionales  de Educación Ambiental Municipal. </t>
  </si>
  <si>
    <t>CIDEA funcionando                                     Planes Asesorados</t>
  </si>
  <si>
    <t>Inclusión de la educación ambiental en el desarrollo de proyectos ecoturísticos.</t>
  </si>
  <si>
    <t>Proyectos ecoturísticos asesorados e implementados</t>
  </si>
  <si>
    <t>Fortalecimiento de la linea de Educación Ambiental y su articulación con el Banco de Proyectos de la Corporación Ley 1549 de 2012 art 4 - 5</t>
  </si>
  <si>
    <t>Proyectos financiados y operando</t>
  </si>
  <si>
    <t>Fortalecimiento Red Jóvenes de Ambiente y dinamizadores juveniles en la gestión ambiental (MADS).</t>
  </si>
  <si>
    <t>Redes fortalecidas</t>
  </si>
  <si>
    <t>Eventos realizados</t>
  </si>
  <si>
    <t>Acompañamiento  Plan estratégico para el fortalecimiento organizativo de consejos comunitarios de comunidades negras, incorporando el componente ambiental.</t>
  </si>
  <si>
    <t>Comunidades afrodescendientes asesoradas y plan estrategico fortalecido</t>
  </si>
  <si>
    <r>
      <t>01. GESTIÓN A PROYECTOS AMBIENTALES</t>
    </r>
    <r>
      <rPr>
        <sz val="12"/>
        <rFont val="Arial"/>
        <family val="2"/>
      </rPr>
      <t>.</t>
    </r>
  </si>
  <si>
    <t>Desarrollar un (1) programa anual de Educación ambiental para la conservación del recurso agua - Promoción de los Clubes Defensores del Agua</t>
  </si>
  <si>
    <t>Programa desarrollado</t>
  </si>
  <si>
    <t>Desarrollar un (1) programa anual de Educación ambiental para lograr la sensibilización al menos del 60% de las comunidades de la jurisdicción en cuanto a la preservación de las especies de fauna y flora.</t>
  </si>
  <si>
    <t>Municipios beneficiados</t>
  </si>
  <si>
    <t>Acompañar la implementación de treinta (30) Proyectos Ambientales Escolares –PRAE en el territorio.</t>
  </si>
  <si>
    <t>PRAE implementados</t>
  </si>
  <si>
    <t>Promoción de clubes de radio escolar en municipios de la jurisdicción.</t>
  </si>
  <si>
    <t>Clubes y/o municipios beneficiados</t>
  </si>
  <si>
    <t xml:space="preserve">Desarrollar anualmente cursos de Gestión Ambiental </t>
  </si>
  <si>
    <t>Cursos Realizados</t>
  </si>
  <si>
    <t>Propiciar espacios de interacción permanente con los actores de la vida municipal para la incorporación de la gestión integral del riesgo en la gestión ambiental local, en área de jurisdicción de Cardique</t>
  </si>
  <si>
    <t>Número municipios asesorados
Número de planes escolares de gestión del riesgo formulados</t>
  </si>
  <si>
    <t>Capacitaciones Educación Ambiental relacionadas con la importancia y el uso adecuado del recurso forestal.</t>
  </si>
  <si>
    <t>Personas beneficiadas</t>
  </si>
  <si>
    <t>Actividades de Educación Ambiental enfocadas a la conservación de los ecosistemas de manglar que hacen parte de la Jurisdicción de CARDIQUE.</t>
  </si>
  <si>
    <t>Diseño, Formulación, Ejecución y Seguimiento de un (1) programa de Educación ambiental en la zona insular de la jurisdicción.</t>
  </si>
  <si>
    <t>Programa Diseñado, formulado, ejecutado y con seguimiento</t>
  </si>
  <si>
    <t>Implementar un programa de educación ambiental, concientización sobre residuos peligrosos.</t>
  </si>
  <si>
    <t>Proyectos ondas apoyados y con seguimiento</t>
  </si>
  <si>
    <t>Realización de capacitación en temas de educación ambiental relacionados a la Ciénaga de la Virgen</t>
  </si>
  <si>
    <t>Capacitaciones realizadas</t>
  </si>
  <si>
    <t>Reglamentación de acuífero de Turbaco y Mahates para su uso y manejo sostenible.</t>
  </si>
  <si>
    <t>Planificación, Ejecución y Seguimiento del Plan de Desarrollo Administrativo - PDA</t>
  </si>
  <si>
    <t xml:space="preserve">  Declaratoria área protegida Ceibal</t>
  </si>
  <si>
    <t xml:space="preserve"> Acreditación del muestreo.</t>
  </si>
  <si>
    <t>Realizada en el 2013</t>
  </si>
  <si>
    <t>247 empresas atendidas en el 2013</t>
  </si>
  <si>
    <t>VIGENCIA EVALUADA (AÑO): ____2014______ PERIODO EVALUADO (SEMESTRE): ____1º _____</t>
  </si>
  <si>
    <t>OK</t>
  </si>
  <si>
    <t>ok</t>
  </si>
  <si>
    <t>VIGENCIA EVALUADA (AÑO): ____2014______ PERIODO EVALUADO (SEMESTRE): ____1º ____</t>
  </si>
  <si>
    <t>Conv M/ Arjona</t>
  </si>
  <si>
    <t>Sergecol</t>
  </si>
  <si>
    <t>3 contratos iniciando ejecución Apolinar</t>
  </si>
  <si>
    <t>8 vistas realizadas</t>
  </si>
  <si>
    <t>Reuniones MADS</t>
  </si>
  <si>
    <r>
      <t xml:space="preserve">Ampliación  de los servicios de análisis a </t>
    </r>
    <r>
      <rPr>
        <sz val="14"/>
        <color indexed="10"/>
        <rFont val="Arial"/>
        <family val="2"/>
      </rPr>
      <t>residuos peligrosos</t>
    </r>
    <r>
      <rPr>
        <sz val="14"/>
        <rFont val="Arial"/>
        <family val="2"/>
      </rPr>
      <t xml:space="preserve"> – cromatografía.</t>
    </r>
  </si>
</sst>
</file>

<file path=xl/styles.xml><?xml version="1.0" encoding="utf-8"?>
<styleSheet xmlns="http://schemas.openxmlformats.org/spreadsheetml/2006/main">
  <numFmts count="7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 #,##0.00"/>
    <numFmt numFmtId="197" formatCode="[$$-240A]\ #,##0"/>
    <numFmt numFmtId="198" formatCode="0.000"/>
    <numFmt numFmtId="199" formatCode="&quot;$&quot;\ #,##0"/>
    <numFmt numFmtId="200" formatCode="#,##0\ _€"/>
    <numFmt numFmtId="201" formatCode="#,##0.00\ 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Red]0"/>
    <numFmt numFmtId="207" formatCode="&quot;$&quot;\ #,##0;[Red]&quot;$&quot;\ #,##0"/>
    <numFmt numFmtId="208" formatCode="0.00;[Red]0.00"/>
    <numFmt numFmtId="209" formatCode="&quot;$&quot;\ #,##0.00;[Red]&quot;$&quot;\ #,##0.00"/>
    <numFmt numFmtId="210" formatCode="#,##0.00\ &quot;€&quot;"/>
    <numFmt numFmtId="211" formatCode="[$$-240A]\ #,##0.00;[Red][$$-240A]\ #,##0.00"/>
    <numFmt numFmtId="212" formatCode="&quot;$&quot;\ #,##0.00"/>
    <numFmt numFmtId="213" formatCode="#,##0.00_);\-#,##0.00"/>
    <numFmt numFmtId="214" formatCode="_ * #,##0_ ;_ * \-#,##0_ ;_ * &quot;-&quot;??_ ;_ @_ "/>
    <numFmt numFmtId="215" formatCode="#,##0.00\ _€;[Red]#,##0.00\ _€"/>
    <numFmt numFmtId="216" formatCode="#,##0\ _€;[Red]#,##0\ _€"/>
    <numFmt numFmtId="217" formatCode="#,##0.00;[Red]#,##0.00"/>
    <numFmt numFmtId="218" formatCode="_([$$-240A]\ * #,##0.00_);_([$$-240A]\ * \(#,##0.00\);_([$$-240A]\ * &quot;-&quot;??_);_(@_)"/>
    <numFmt numFmtId="219" formatCode="0.000%"/>
    <numFmt numFmtId="220" formatCode="0.0000%"/>
    <numFmt numFmtId="221" formatCode="0.00000%"/>
    <numFmt numFmtId="222" formatCode="[$-C0A]dddd\,\ dd&quot; de &quot;mmmm&quot; de &quot;yyyy"/>
    <numFmt numFmtId="223" formatCode="0.0%"/>
    <numFmt numFmtId="224" formatCode="#,##0.000"/>
    <numFmt numFmtId="225" formatCode="#,##0.0000"/>
    <numFmt numFmtId="226" formatCode="_-* #,##0.000\ _p_t_a_-;\-* #,##0.000\ _p_t_a_-;_-* &quot;-&quot;??\ _p_t_a_-;_-@_-"/>
    <numFmt numFmtId="227" formatCode="_-* #,##0.0000\ _p_t_a_-;\-* #,##0.0000\ _p_t_a_-;_-* &quot;-&quot;??\ _p_t_a_-;_-@_-"/>
  </numFmts>
  <fonts count="76">
    <font>
      <sz val="10"/>
      <name val="Arial"/>
      <family val="0"/>
    </font>
    <font>
      <u val="single"/>
      <sz val="10"/>
      <color indexed="12"/>
      <name val="Arial"/>
      <family val="2"/>
    </font>
    <font>
      <u val="single"/>
      <sz val="10"/>
      <color indexed="36"/>
      <name val="Arial"/>
      <family val="2"/>
    </font>
    <font>
      <sz val="8"/>
      <name val="Arial"/>
      <family val="2"/>
    </font>
    <font>
      <sz val="10"/>
      <color indexed="40"/>
      <name val="Arial"/>
      <family val="2"/>
    </font>
    <font>
      <b/>
      <sz val="10"/>
      <color indexed="10"/>
      <name val="Arial Narrow"/>
      <family val="2"/>
    </font>
    <font>
      <sz val="14"/>
      <name val="Arial"/>
      <family val="2"/>
    </font>
    <font>
      <b/>
      <sz val="12"/>
      <name val="Arial"/>
      <family val="2"/>
    </font>
    <font>
      <sz val="12"/>
      <name val="Arial"/>
      <family val="2"/>
    </font>
    <font>
      <sz val="12"/>
      <name val="Arial Narrow"/>
      <family val="2"/>
    </font>
    <font>
      <b/>
      <sz val="10"/>
      <name val="Arial"/>
      <family val="2"/>
    </font>
    <font>
      <sz val="8"/>
      <name val="Tahoma"/>
      <family val="2"/>
    </font>
    <font>
      <b/>
      <sz val="8"/>
      <name val="Tahoma"/>
      <family val="2"/>
    </font>
    <font>
      <b/>
      <sz val="14"/>
      <name val="Arial"/>
      <family val="2"/>
    </font>
    <font>
      <sz val="14"/>
      <color indexed="8"/>
      <name val="Arial"/>
      <family val="2"/>
    </font>
    <font>
      <b/>
      <sz val="9"/>
      <name val="Tahoma"/>
      <family val="2"/>
    </font>
    <font>
      <sz val="9"/>
      <name val="Tahoma"/>
      <family val="2"/>
    </font>
    <font>
      <sz val="10"/>
      <color indexed="8"/>
      <name val="Arial"/>
      <family val="2"/>
    </font>
    <font>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56"/>
      <name val="Arial"/>
      <family val="2"/>
    </font>
    <font>
      <b/>
      <sz val="12"/>
      <color indexed="56"/>
      <name val="Arial"/>
      <family val="2"/>
    </font>
    <font>
      <sz val="10"/>
      <color indexed="10"/>
      <name val="Arial"/>
      <family val="2"/>
    </font>
    <font>
      <b/>
      <sz val="12"/>
      <color indexed="18"/>
      <name val="Arial"/>
      <family val="2"/>
    </font>
    <font>
      <sz val="14"/>
      <color indexed="27"/>
      <name val="Arial"/>
      <family val="2"/>
    </font>
    <font>
      <b/>
      <sz val="12"/>
      <color indexed="21"/>
      <name val="Arial"/>
      <family val="2"/>
    </font>
    <font>
      <sz val="10"/>
      <color indexed="21"/>
      <name val="Arial"/>
      <family val="2"/>
    </font>
    <font>
      <sz val="12"/>
      <color indexed="10"/>
      <name val="Arial"/>
      <family val="2"/>
    </font>
    <font>
      <b/>
      <sz val="14"/>
      <color indexed="21"/>
      <name val="Arial"/>
      <family val="2"/>
    </font>
    <font>
      <b/>
      <sz val="10"/>
      <color indexed="2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2060"/>
      <name val="Arial"/>
      <family val="2"/>
    </font>
    <font>
      <b/>
      <sz val="12"/>
      <color rgb="FF002060"/>
      <name val="Arial"/>
      <family val="2"/>
    </font>
    <font>
      <b/>
      <sz val="12"/>
      <color theme="3" tint="-0.24997000396251678"/>
      <name val="Arial"/>
      <family val="2"/>
    </font>
    <font>
      <sz val="14"/>
      <color theme="8" tint="0.7999799847602844"/>
      <name val="Arial"/>
      <family val="2"/>
    </font>
    <font>
      <b/>
      <sz val="12"/>
      <color theme="8" tint="-0.4999699890613556"/>
      <name val="Arial"/>
      <family val="2"/>
    </font>
    <font>
      <sz val="10"/>
      <color theme="8" tint="-0.4999699890613556"/>
      <name val="Arial"/>
      <family val="2"/>
    </font>
    <font>
      <sz val="14"/>
      <color rgb="FFFF0000"/>
      <name val="Arial"/>
      <family val="2"/>
    </font>
    <font>
      <sz val="12"/>
      <color rgb="FFFF0000"/>
      <name val="Arial"/>
      <family val="2"/>
    </font>
    <font>
      <sz val="10"/>
      <color rgb="FFFF0000"/>
      <name val="Arial"/>
      <family val="2"/>
    </font>
    <font>
      <b/>
      <sz val="14"/>
      <color theme="3"/>
      <name val="Arial"/>
      <family val="2"/>
    </font>
    <font>
      <b/>
      <sz val="14"/>
      <color theme="8" tint="-0.4999699890613556"/>
      <name val="Arial"/>
      <family val="2"/>
    </font>
    <font>
      <b/>
      <sz val="10"/>
      <color theme="8" tint="-0.4999699890613556"/>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color indexed="63"/>
      </top>
      <bottom style="medium"/>
    </border>
    <border>
      <left style="thin"/>
      <right style="thin"/>
      <top style="medium"/>
      <bottom style="medium"/>
    </border>
    <border>
      <left style="medium"/>
      <right style="thin"/>
      <top style="thin"/>
      <bottom style="thin"/>
    </border>
    <border>
      <left style="thin"/>
      <right style="thin"/>
      <top>
        <color indexed="63"/>
      </top>
      <bottom style="thin"/>
    </border>
    <border>
      <left style="thin"/>
      <right style="thin"/>
      <top>
        <color indexed="63"/>
      </top>
      <bottom style="medium"/>
    </border>
    <border>
      <left style="thin"/>
      <right style="medium"/>
      <top>
        <color indexed="63"/>
      </top>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medium"/>
      <top style="medium"/>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medium"/>
      <top style="medium"/>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color indexed="63"/>
      </top>
      <bottom>
        <color indexed="63"/>
      </bottom>
    </border>
    <border>
      <left style="thin"/>
      <right style="medium"/>
      <top style="thin"/>
      <bottom>
        <color indexed="63"/>
      </bottom>
    </border>
    <border>
      <left style="medium"/>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medium"/>
      <right style="thin"/>
      <top>
        <color indexed="63"/>
      </top>
      <bottom style="thin"/>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thin"/>
      <top style="thin"/>
      <bottom style="thin"/>
    </border>
    <border>
      <left style="thin"/>
      <right style="thin"/>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601">
    <xf numFmtId="0" fontId="0" fillId="0" borderId="0" xfId="0" applyAlignment="1">
      <alignment/>
    </xf>
    <xf numFmtId="0" fontId="0" fillId="0" borderId="0" xfId="0" applyBorder="1" applyAlignment="1">
      <alignment/>
    </xf>
    <xf numFmtId="0" fontId="4"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0" borderId="10" xfId="0" applyBorder="1" applyAlignment="1">
      <alignment/>
    </xf>
    <xf numFmtId="0" fontId="0" fillId="33" borderId="10" xfId="0" applyFont="1" applyFill="1" applyBorder="1" applyAlignment="1">
      <alignment horizontal="center"/>
    </xf>
    <xf numFmtId="0" fontId="0" fillId="0" borderId="11" xfId="0" applyBorder="1" applyAlignment="1">
      <alignment/>
    </xf>
    <xf numFmtId="0" fontId="0" fillId="0" borderId="0" xfId="0" applyFont="1" applyAlignment="1">
      <alignment/>
    </xf>
    <xf numFmtId="0" fontId="6" fillId="0" borderId="10" xfId="0" applyFont="1" applyBorder="1" applyAlignment="1">
      <alignment/>
    </xf>
    <xf numFmtId="0" fontId="6" fillId="0" borderId="0" xfId="0" applyFont="1" applyAlignment="1">
      <alignment/>
    </xf>
    <xf numFmtId="0" fontId="8" fillId="0" borderId="12" xfId="0" applyFont="1" applyBorder="1" applyAlignment="1">
      <alignment/>
    </xf>
    <xf numFmtId="0" fontId="8" fillId="0" borderId="13" xfId="0" applyFont="1" applyBorder="1" applyAlignment="1">
      <alignment/>
    </xf>
    <xf numFmtId="0" fontId="10" fillId="0" borderId="0" xfId="0" applyNumberFormat="1" applyFont="1" applyAlignment="1">
      <alignment vertical="top" wrapText="1"/>
    </xf>
    <xf numFmtId="0" fontId="1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0" fillId="0" borderId="0" xfId="0" applyFont="1" applyAlignment="1">
      <alignment horizontal="center" vertical="top" wrapText="1"/>
    </xf>
    <xf numFmtId="0" fontId="0" fillId="0" borderId="0" xfId="0" applyAlignment="1">
      <alignment horizontal="center" vertical="top" wrapText="1"/>
    </xf>
    <xf numFmtId="0" fontId="10"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63" fillId="0" borderId="17" xfId="0" applyFont="1" applyFill="1" applyBorder="1" applyAlignment="1">
      <alignment vertical="center" wrapText="1"/>
    </xf>
    <xf numFmtId="0" fontId="0" fillId="0" borderId="0" xfId="0" applyFont="1" applyAlignment="1">
      <alignment/>
    </xf>
    <xf numFmtId="0" fontId="63" fillId="34" borderId="18" xfId="0" applyFont="1" applyFill="1" applyBorder="1" applyAlignment="1">
      <alignment horizontal="right" vertical="center" wrapText="1"/>
    </xf>
    <xf numFmtId="0" fontId="6" fillId="6" borderId="19" xfId="0" applyFont="1" applyFill="1" applyBorder="1" applyAlignment="1">
      <alignment vertical="center" wrapText="1"/>
    </xf>
    <xf numFmtId="0" fontId="6" fillId="6" borderId="10" xfId="0" applyFont="1" applyFill="1" applyBorder="1" applyAlignment="1">
      <alignment vertical="center"/>
    </xf>
    <xf numFmtId="0" fontId="6" fillId="6" borderId="10" xfId="0" applyFont="1" applyFill="1" applyBorder="1" applyAlignment="1">
      <alignment horizontal="right" vertical="center" wrapText="1"/>
    </xf>
    <xf numFmtId="209" fontId="8" fillId="0" borderId="0" xfId="48" applyNumberFormat="1" applyFont="1" applyBorder="1" applyAlignment="1">
      <alignment vertical="center"/>
    </xf>
    <xf numFmtId="0" fontId="8" fillId="6" borderId="10" xfId="0" applyFont="1" applyFill="1" applyBorder="1" applyAlignment="1">
      <alignment horizontal="right" vertical="center" wrapText="1"/>
    </xf>
    <xf numFmtId="0" fontId="64" fillId="34" borderId="20" xfId="0" applyFont="1" applyFill="1" applyBorder="1" applyAlignment="1">
      <alignment vertical="center" wrapText="1"/>
    </xf>
    <xf numFmtId="0" fontId="63" fillId="0" borderId="17" xfId="0" applyFont="1" applyFill="1" applyBorder="1" applyAlignment="1">
      <alignment horizontal="justify"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vertical="center" wrapText="1"/>
    </xf>
    <xf numFmtId="0" fontId="8" fillId="6" borderId="10" xfId="0" applyFont="1" applyFill="1" applyBorder="1" applyAlignment="1">
      <alignment vertical="center" wrapText="1"/>
    </xf>
    <xf numFmtId="0" fontId="8" fillId="6" borderId="23" xfId="0" applyFont="1" applyFill="1" applyBorder="1" applyAlignment="1">
      <alignment vertical="center" wrapText="1"/>
    </xf>
    <xf numFmtId="0" fontId="8" fillId="6" borderId="10" xfId="0" applyFont="1" applyFill="1" applyBorder="1" applyAlignment="1">
      <alignment vertical="center"/>
    </xf>
    <xf numFmtId="0" fontId="8" fillId="6" borderId="23" xfId="0" applyFont="1" applyFill="1" applyBorder="1" applyAlignment="1">
      <alignment vertical="center"/>
    </xf>
    <xf numFmtId="0" fontId="8" fillId="6" borderId="24" xfId="0" applyFont="1" applyFill="1" applyBorder="1" applyAlignment="1">
      <alignment vertical="center" wrapText="1"/>
    </xf>
    <xf numFmtId="0" fontId="8" fillId="6" borderId="24" xfId="0" applyFont="1" applyFill="1" applyBorder="1" applyAlignment="1">
      <alignment vertical="center"/>
    </xf>
    <xf numFmtId="0" fontId="6" fillId="6" borderId="23" xfId="0" applyFont="1" applyFill="1" applyBorder="1" applyAlignment="1">
      <alignment horizontal="right" vertical="center" wrapText="1"/>
    </xf>
    <xf numFmtId="0" fontId="64" fillId="34" borderId="21" xfId="0" applyFont="1" applyFill="1" applyBorder="1" applyAlignment="1">
      <alignment horizontal="center" vertical="center" wrapText="1"/>
    </xf>
    <xf numFmtId="0" fontId="6" fillId="6" borderId="23" xfId="0" applyFont="1" applyFill="1" applyBorder="1" applyAlignment="1">
      <alignment vertical="center" wrapText="1"/>
    </xf>
    <xf numFmtId="0" fontId="7" fillId="6" borderId="10" xfId="0" applyFont="1" applyFill="1" applyBorder="1" applyAlignment="1">
      <alignment horizontal="right" vertical="center" wrapText="1"/>
    </xf>
    <xf numFmtId="0" fontId="6" fillId="6" borderId="10" xfId="0" applyFont="1" applyFill="1" applyBorder="1" applyAlignment="1">
      <alignment horizontal="right" vertical="center"/>
    </xf>
    <xf numFmtId="0" fontId="6" fillId="34" borderId="25" xfId="0" applyFont="1" applyFill="1" applyBorder="1" applyAlignment="1">
      <alignment/>
    </xf>
    <xf numFmtId="0" fontId="63" fillId="34" borderId="26" xfId="0" applyFont="1" applyFill="1" applyBorder="1" applyAlignment="1">
      <alignment vertical="center" wrapText="1"/>
    </xf>
    <xf numFmtId="0" fontId="64" fillId="34" borderId="17" xfId="0" applyFont="1" applyFill="1" applyBorder="1" applyAlignment="1">
      <alignment vertical="center" wrapText="1"/>
    </xf>
    <xf numFmtId="0" fontId="64" fillId="34" borderId="21" xfId="0" applyFont="1" applyFill="1" applyBorder="1" applyAlignment="1">
      <alignment vertical="center" wrapText="1"/>
    </xf>
    <xf numFmtId="0" fontId="6" fillId="6" borderId="20" xfId="0" applyFont="1" applyFill="1" applyBorder="1" applyAlignment="1">
      <alignment horizontal="right" vertical="center" wrapText="1"/>
    </xf>
    <xf numFmtId="0" fontId="8" fillId="0" borderId="27" xfId="0" applyFont="1" applyBorder="1" applyAlignment="1">
      <alignment vertical="center" wrapText="1"/>
    </xf>
    <xf numFmtId="209" fontId="8" fillId="0" borderId="28" xfId="48" applyNumberFormat="1" applyFont="1" applyBorder="1" applyAlignment="1">
      <alignment vertical="center" textRotation="90" wrapText="1"/>
    </xf>
    <xf numFmtId="196" fontId="8" fillId="0" borderId="21" xfId="0" applyNumberFormat="1" applyFont="1" applyBorder="1" applyAlignment="1">
      <alignment vertical="center" textRotation="90" wrapText="1"/>
    </xf>
    <xf numFmtId="201" fontId="8" fillId="0" borderId="29" xfId="0" applyNumberFormat="1" applyFont="1" applyBorder="1" applyAlignment="1">
      <alignment vertical="center" textRotation="90" wrapText="1"/>
    </xf>
    <xf numFmtId="0" fontId="64" fillId="34" borderId="24" xfId="0" applyFont="1" applyFill="1" applyBorder="1" applyAlignment="1">
      <alignment vertical="center" wrapText="1"/>
    </xf>
    <xf numFmtId="0" fontId="13" fillId="6" borderId="10" xfId="0" applyFont="1" applyFill="1" applyBorder="1" applyAlignment="1">
      <alignment horizontal="right" vertical="center" wrapText="1"/>
    </xf>
    <xf numFmtId="0" fontId="7" fillId="0" borderId="17" xfId="0" applyFont="1" applyBorder="1" applyAlignment="1">
      <alignment horizontal="center" vertical="center" wrapText="1"/>
    </xf>
    <xf numFmtId="0" fontId="6" fillId="6" borderId="20" xfId="0" applyFont="1" applyFill="1" applyBorder="1" applyAlignment="1">
      <alignment horizontal="left" vertical="center" wrapText="1"/>
    </xf>
    <xf numFmtId="0" fontId="65" fillId="0" borderId="30" xfId="0" applyFont="1" applyFill="1" applyBorder="1" applyAlignment="1">
      <alignment horizontal="center" vertical="center" wrapText="1"/>
    </xf>
    <xf numFmtId="0" fontId="65" fillId="0" borderId="30" xfId="0" applyFont="1" applyFill="1" applyBorder="1" applyAlignment="1">
      <alignment horizontal="center" vertical="center" textRotation="90" wrapText="1"/>
    </xf>
    <xf numFmtId="0" fontId="65" fillId="0" borderId="30" xfId="0" applyFont="1" applyFill="1" applyBorder="1" applyAlignment="1">
      <alignment horizontal="justify" vertical="center" textRotation="90" wrapText="1"/>
    </xf>
    <xf numFmtId="0" fontId="65" fillId="0" borderId="31" xfId="0" applyFont="1" applyFill="1" applyBorder="1" applyAlignment="1">
      <alignment horizontal="justify" vertical="center" textRotation="90" wrapText="1"/>
    </xf>
    <xf numFmtId="0" fontId="7" fillId="34" borderId="17" xfId="0" applyFont="1" applyFill="1" applyBorder="1" applyAlignment="1">
      <alignment vertical="center" wrapText="1"/>
    </xf>
    <xf numFmtId="0" fontId="6" fillId="6" borderId="20" xfId="0" applyFont="1" applyFill="1" applyBorder="1" applyAlignment="1">
      <alignment vertical="center"/>
    </xf>
    <xf numFmtId="0" fontId="64" fillId="34" borderId="29" xfId="0" applyFont="1" applyFill="1" applyBorder="1" applyAlignment="1">
      <alignment vertical="center" wrapText="1"/>
    </xf>
    <xf numFmtId="0" fontId="6" fillId="7" borderId="10" xfId="0" applyFont="1" applyFill="1" applyBorder="1" applyAlignment="1">
      <alignment vertical="center"/>
    </xf>
    <xf numFmtId="0" fontId="6" fillId="6" borderId="20" xfId="0" applyFont="1" applyFill="1" applyBorder="1" applyAlignment="1">
      <alignment vertical="center" wrapText="1"/>
    </xf>
    <xf numFmtId="0" fontId="6" fillId="6" borderId="20" xfId="0" applyFont="1" applyFill="1" applyBorder="1" applyAlignment="1">
      <alignment horizontal="right" vertical="center"/>
    </xf>
    <xf numFmtId="0" fontId="6" fillId="6" borderId="24" xfId="0" applyFont="1" applyFill="1" applyBorder="1" applyAlignment="1">
      <alignment vertical="center" wrapText="1"/>
    </xf>
    <xf numFmtId="0" fontId="6" fillId="6" borderId="10" xfId="0" applyNumberFormat="1" applyFont="1" applyFill="1" applyBorder="1" applyAlignment="1">
      <alignment vertical="center" wrapText="1"/>
    </xf>
    <xf numFmtId="0" fontId="6" fillId="7" borderId="10" xfId="0" applyFont="1" applyFill="1" applyBorder="1" applyAlignment="1">
      <alignment horizontal="right" vertical="center"/>
    </xf>
    <xf numFmtId="0" fontId="6" fillId="7" borderId="20" xfId="0" applyFont="1" applyFill="1" applyBorder="1" applyAlignment="1">
      <alignment vertical="center"/>
    </xf>
    <xf numFmtId="0" fontId="6" fillId="6" borderId="32"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33" xfId="0" applyFont="1" applyFill="1" applyBorder="1" applyAlignment="1">
      <alignment horizontal="left" vertical="center" wrapText="1"/>
    </xf>
    <xf numFmtId="0" fontId="6" fillId="7" borderId="10" xfId="0" applyFont="1" applyFill="1" applyBorder="1" applyAlignment="1">
      <alignment horizontal="left" vertical="center"/>
    </xf>
    <xf numFmtId="0" fontId="6" fillId="6" borderId="10" xfId="0" applyFont="1" applyFill="1" applyBorder="1" applyAlignment="1">
      <alignment horizontal="left" vertical="center"/>
    </xf>
    <xf numFmtId="0" fontId="13" fillId="7" borderId="10" xfId="0" applyFont="1" applyFill="1" applyBorder="1" applyAlignment="1">
      <alignment horizontal="right" vertical="center" wrapText="1"/>
    </xf>
    <xf numFmtId="3" fontId="6" fillId="7" borderId="10" xfId="0" applyNumberFormat="1" applyFont="1" applyFill="1" applyBorder="1" applyAlignment="1">
      <alignment horizontal="center" vertical="center" wrapText="1"/>
    </xf>
    <xf numFmtId="209" fontId="8" fillId="34" borderId="28" xfId="48" applyNumberFormat="1" applyFont="1" applyFill="1" applyBorder="1" applyAlignment="1">
      <alignment vertical="center" textRotation="90" wrapText="1"/>
    </xf>
    <xf numFmtId="209" fontId="8" fillId="34" borderId="21" xfId="48" applyNumberFormat="1" applyFont="1" applyFill="1" applyBorder="1" applyAlignment="1">
      <alignment vertical="center" textRotation="90" wrapText="1"/>
    </xf>
    <xf numFmtId="215" fontId="8" fillId="34" borderId="29" xfId="48" applyNumberFormat="1" applyFont="1" applyFill="1" applyBorder="1" applyAlignment="1">
      <alignment vertical="center" textRotation="90" wrapText="1"/>
    </xf>
    <xf numFmtId="215" fontId="8" fillId="34" borderId="34" xfId="48" applyNumberFormat="1" applyFont="1" applyFill="1" applyBorder="1" applyAlignment="1">
      <alignment vertical="center" textRotation="90" wrapText="1"/>
    </xf>
    <xf numFmtId="0" fontId="7" fillId="6" borderId="10" xfId="0" applyFont="1" applyFill="1" applyBorder="1" applyAlignment="1">
      <alignment vertical="center" wrapText="1"/>
    </xf>
    <xf numFmtId="0" fontId="7" fillId="0" borderId="17" xfId="0" applyFont="1" applyBorder="1" applyAlignment="1">
      <alignment vertical="center" wrapText="1"/>
    </xf>
    <xf numFmtId="0" fontId="6" fillId="7" borderId="10" xfId="0" applyNumberFormat="1" applyFont="1" applyFill="1" applyBorder="1" applyAlignment="1">
      <alignment horizontal="right" vertical="center" wrapText="1"/>
    </xf>
    <xf numFmtId="49" fontId="6" fillId="7" borderId="10" xfId="0" applyNumberFormat="1" applyFont="1" applyFill="1" applyBorder="1" applyAlignment="1">
      <alignment vertical="center" wrapText="1"/>
    </xf>
    <xf numFmtId="0" fontId="6" fillId="7" borderId="10" xfId="0" applyFont="1" applyFill="1" applyBorder="1" applyAlignment="1">
      <alignment horizontal="right"/>
    </xf>
    <xf numFmtId="0" fontId="6" fillId="7" borderId="20" xfId="0" applyFont="1" applyFill="1" applyBorder="1" applyAlignment="1">
      <alignment vertical="center" wrapText="1"/>
    </xf>
    <xf numFmtId="0" fontId="8" fillId="7" borderId="10" xfId="0" applyFont="1" applyFill="1" applyBorder="1" applyAlignment="1">
      <alignment vertical="center" wrapText="1"/>
    </xf>
    <xf numFmtId="0" fontId="8" fillId="7" borderId="10" xfId="0" applyFont="1" applyFill="1" applyBorder="1" applyAlignment="1">
      <alignment horizontal="right" vertical="center" wrapText="1"/>
    </xf>
    <xf numFmtId="0" fontId="66" fillId="7" borderId="10" xfId="0" applyFont="1" applyFill="1" applyBorder="1" applyAlignment="1">
      <alignment vertical="center" wrapText="1"/>
    </xf>
    <xf numFmtId="0" fontId="6" fillId="7" borderId="10" xfId="0" applyNumberFormat="1" applyFont="1" applyFill="1" applyBorder="1" applyAlignment="1">
      <alignment horizontal="left" vertical="center" wrapText="1"/>
    </xf>
    <xf numFmtId="0" fontId="66" fillId="7" borderId="10" xfId="0" applyFont="1" applyFill="1" applyBorder="1" applyAlignment="1">
      <alignment/>
    </xf>
    <xf numFmtId="0" fontId="6" fillId="7" borderId="10" xfId="0" applyNumberFormat="1" applyFont="1" applyFill="1" applyBorder="1" applyAlignment="1">
      <alignment vertical="center" wrapText="1"/>
    </xf>
    <xf numFmtId="0" fontId="6" fillId="7" borderId="10" xfId="0" applyFont="1" applyFill="1" applyBorder="1" applyAlignment="1">
      <alignment horizontal="justify" vertical="center" wrapText="1"/>
    </xf>
    <xf numFmtId="0" fontId="0" fillId="7" borderId="10" xfId="0" applyFont="1" applyFill="1" applyBorder="1" applyAlignment="1">
      <alignment/>
    </xf>
    <xf numFmtId="206" fontId="8" fillId="6" borderId="23" xfId="0" applyNumberFormat="1" applyFont="1" applyFill="1" applyBorder="1" applyAlignment="1">
      <alignment horizontal="right" vertical="center" wrapText="1"/>
    </xf>
    <xf numFmtId="206" fontId="8" fillId="6" borderId="10" xfId="0" applyNumberFormat="1" applyFont="1" applyFill="1" applyBorder="1" applyAlignment="1">
      <alignment horizontal="right" vertical="center" wrapText="1"/>
    </xf>
    <xf numFmtId="206" fontId="8" fillId="0" borderId="10" xfId="0" applyNumberFormat="1" applyFont="1" applyFill="1" applyBorder="1" applyAlignment="1">
      <alignment horizontal="right" vertical="center" wrapText="1"/>
    </xf>
    <xf numFmtId="0" fontId="6" fillId="7" borderId="23" xfId="0" applyFont="1" applyFill="1" applyBorder="1" applyAlignment="1">
      <alignment horizontal="right" vertical="center" wrapText="1"/>
    </xf>
    <xf numFmtId="0" fontId="6" fillId="7" borderId="24" xfId="0" applyFont="1" applyFill="1" applyBorder="1" applyAlignment="1">
      <alignment horizontal="right" vertical="center" wrapText="1"/>
    </xf>
    <xf numFmtId="0" fontId="6" fillId="6" borderId="19" xfId="0" applyFont="1" applyFill="1" applyBorder="1" applyAlignment="1">
      <alignment horizontal="justify" vertical="center" wrapText="1"/>
    </xf>
    <xf numFmtId="0" fontId="8" fillId="0" borderId="35" xfId="0" applyFont="1" applyFill="1" applyBorder="1" applyAlignment="1">
      <alignment vertical="center" wrapText="1"/>
    </xf>
    <xf numFmtId="209" fontId="8" fillId="0" borderId="21" xfId="48" applyNumberFormat="1" applyFont="1" applyBorder="1" applyAlignment="1">
      <alignment vertical="center" textRotation="90" wrapText="1"/>
    </xf>
    <xf numFmtId="201" fontId="8" fillId="0" borderId="21" xfId="48" applyNumberFormat="1" applyFont="1" applyBorder="1" applyAlignment="1">
      <alignment vertical="center" textRotation="90" wrapText="1"/>
    </xf>
    <xf numFmtId="0" fontId="6" fillId="6" borderId="10" xfId="0" applyFont="1" applyFill="1" applyBorder="1" applyAlignment="1">
      <alignment horizontal="center" vertical="center" wrapText="1"/>
    </xf>
    <xf numFmtId="0" fontId="6" fillId="7" borderId="20" xfId="0" applyFont="1" applyFill="1" applyBorder="1" applyAlignment="1">
      <alignment horizontal="right" vertical="center" wrapText="1"/>
    </xf>
    <xf numFmtId="0" fontId="6" fillId="6" borderId="20" xfId="0" applyFont="1" applyFill="1" applyBorder="1" applyAlignment="1">
      <alignment horizontal="center" vertical="center" wrapText="1"/>
    </xf>
    <xf numFmtId="0" fontId="64" fillId="6" borderId="36" xfId="0" applyFont="1" applyFill="1" applyBorder="1" applyAlignment="1">
      <alignment vertical="center" wrapText="1"/>
    </xf>
    <xf numFmtId="0" fontId="67" fillId="0" borderId="30" xfId="0" applyFont="1" applyFill="1" applyBorder="1" applyAlignment="1">
      <alignment horizontal="center" vertical="center" wrapText="1"/>
    </xf>
    <xf numFmtId="0" fontId="67" fillId="0" borderId="30" xfId="0" applyFont="1" applyFill="1" applyBorder="1" applyAlignment="1">
      <alignment horizontal="center" vertical="center" textRotation="90" wrapText="1"/>
    </xf>
    <xf numFmtId="0" fontId="67" fillId="0" borderId="30" xfId="0" applyFont="1" applyFill="1" applyBorder="1" applyAlignment="1">
      <alignment horizontal="justify" vertical="center" textRotation="90" wrapText="1"/>
    </xf>
    <xf numFmtId="0" fontId="67" fillId="0" borderId="31" xfId="0" applyFont="1" applyFill="1" applyBorder="1" applyAlignment="1">
      <alignment horizontal="justify" vertical="center" textRotation="90" wrapText="1"/>
    </xf>
    <xf numFmtId="0" fontId="68" fillId="34" borderId="36" xfId="0" applyFont="1" applyFill="1" applyBorder="1" applyAlignment="1">
      <alignment/>
    </xf>
    <xf numFmtId="0" fontId="67" fillId="34" borderId="37" xfId="0" applyFont="1" applyFill="1" applyBorder="1" applyAlignment="1">
      <alignment vertical="center" wrapText="1"/>
    </xf>
    <xf numFmtId="0" fontId="0" fillId="0" borderId="0" xfId="0" applyFont="1" applyFill="1" applyBorder="1" applyAlignment="1">
      <alignment/>
    </xf>
    <xf numFmtId="0" fontId="8" fillId="7" borderId="10" xfId="0" applyFont="1" applyFill="1" applyBorder="1" applyAlignment="1">
      <alignment horizontal="center" vertical="center" wrapText="1"/>
    </xf>
    <xf numFmtId="0" fontId="6" fillId="7" borderId="20"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6" borderId="10" xfId="0" applyFont="1" applyFill="1" applyBorder="1" applyAlignment="1">
      <alignment vertical="center" wrapText="1"/>
    </xf>
    <xf numFmtId="0" fontId="6" fillId="6" borderId="10" xfId="0" applyFont="1" applyFill="1" applyBorder="1" applyAlignment="1">
      <alignment horizontal="left" vertical="center" wrapText="1"/>
    </xf>
    <xf numFmtId="0" fontId="6" fillId="7" borderId="10" xfId="0" applyFont="1" applyFill="1" applyBorder="1" applyAlignment="1">
      <alignment horizontal="right" vertical="center" wrapText="1"/>
    </xf>
    <xf numFmtId="0" fontId="6" fillId="7" borderId="10" xfId="0" applyFont="1" applyFill="1" applyBorder="1" applyAlignment="1">
      <alignment horizontal="justify" vertical="center"/>
    </xf>
    <xf numFmtId="0" fontId="6" fillId="7" borderId="10" xfId="0" applyFont="1" applyFill="1" applyBorder="1" applyAlignment="1">
      <alignment vertical="center" wrapText="1"/>
    </xf>
    <xf numFmtId="209" fontId="7" fillId="0" borderId="21" xfId="48" applyNumberFormat="1" applyFont="1" applyBorder="1" applyAlignment="1">
      <alignment vertical="center" textRotation="90" wrapText="1"/>
    </xf>
    <xf numFmtId="209" fontId="8" fillId="7" borderId="21" xfId="48" applyNumberFormat="1" applyFont="1" applyFill="1" applyBorder="1" applyAlignment="1">
      <alignment vertical="center" textRotation="90" wrapText="1"/>
    </xf>
    <xf numFmtId="209" fontId="7" fillId="7" borderId="21" xfId="48" applyNumberFormat="1" applyFont="1" applyFill="1" applyBorder="1" applyAlignment="1">
      <alignment vertical="center" textRotation="90" wrapText="1"/>
    </xf>
    <xf numFmtId="0" fontId="8" fillId="7" borderId="21" xfId="0" applyFont="1" applyFill="1" applyBorder="1" applyAlignment="1">
      <alignment vertical="center" textRotation="90" wrapText="1"/>
    </xf>
    <xf numFmtId="0" fontId="8" fillId="7" borderId="21" xfId="0" applyFont="1" applyFill="1" applyBorder="1" applyAlignment="1">
      <alignment vertical="center" wrapText="1"/>
    </xf>
    <xf numFmtId="209" fontId="7" fillId="6" borderId="21" xfId="48" applyNumberFormat="1" applyFont="1" applyFill="1" applyBorder="1" applyAlignment="1">
      <alignment vertical="center" textRotation="90" wrapText="1"/>
    </xf>
    <xf numFmtId="209" fontId="8" fillId="6" borderId="21" xfId="48" applyNumberFormat="1" applyFont="1" applyFill="1" applyBorder="1" applyAlignment="1">
      <alignment vertical="center" textRotation="90" wrapText="1"/>
    </xf>
    <xf numFmtId="0" fontId="8" fillId="6" borderId="21" xfId="0" applyFont="1" applyFill="1" applyBorder="1" applyAlignment="1">
      <alignment vertical="center"/>
    </xf>
    <xf numFmtId="0" fontId="0" fillId="0" borderId="0" xfId="0" applyAlignment="1">
      <alignment horizontal="center"/>
    </xf>
    <xf numFmtId="10" fontId="64" fillId="35" borderId="36" xfId="0" applyNumberFormat="1" applyFont="1" applyFill="1" applyBorder="1" applyAlignment="1">
      <alignment vertical="center" wrapText="1"/>
    </xf>
    <xf numFmtId="0" fontId="8" fillId="7" borderId="13" xfId="0" applyFont="1" applyFill="1" applyBorder="1" applyAlignment="1">
      <alignment wrapText="1"/>
    </xf>
    <xf numFmtId="0" fontId="8" fillId="7" borderId="13" xfId="0" applyFont="1" applyFill="1" applyBorder="1" applyAlignment="1">
      <alignment vertical="center" wrapText="1"/>
    </xf>
    <xf numFmtId="0" fontId="67" fillId="0" borderId="0" xfId="0" applyFont="1" applyBorder="1" applyAlignment="1">
      <alignment horizontal="justify" vertical="center" wrapText="1"/>
    </xf>
    <xf numFmtId="0" fontId="8" fillId="6" borderId="13" xfId="0" applyFont="1" applyFill="1" applyBorder="1" applyAlignment="1">
      <alignment/>
    </xf>
    <xf numFmtId="0" fontId="8" fillId="6" borderId="13" xfId="0" applyFont="1" applyFill="1" applyBorder="1" applyAlignment="1">
      <alignment wrapText="1"/>
    </xf>
    <xf numFmtId="0" fontId="64" fillId="6" borderId="38" xfId="0" applyFont="1" applyFill="1" applyBorder="1" applyAlignment="1">
      <alignment vertical="center" wrapText="1"/>
    </xf>
    <xf numFmtId="0" fontId="68" fillId="34" borderId="39" xfId="0" applyFont="1" applyFill="1" applyBorder="1" applyAlignment="1">
      <alignment/>
    </xf>
    <xf numFmtId="0" fontId="0" fillId="6" borderId="22" xfId="0" applyFont="1" applyFill="1" applyBorder="1" applyAlignment="1">
      <alignment vertical="center" wrapText="1"/>
    </xf>
    <xf numFmtId="0" fontId="0" fillId="34" borderId="40" xfId="0" applyFill="1" applyBorder="1" applyAlignment="1">
      <alignment/>
    </xf>
    <xf numFmtId="10" fontId="64" fillId="35" borderId="24" xfId="0" applyNumberFormat="1" applyFont="1" applyFill="1" applyBorder="1" applyAlignment="1">
      <alignment vertical="center" wrapText="1"/>
    </xf>
    <xf numFmtId="0" fontId="6" fillId="34" borderId="21" xfId="0" applyFont="1" applyFill="1" applyBorder="1" applyAlignment="1">
      <alignment vertical="center" wrapText="1"/>
    </xf>
    <xf numFmtId="0" fontId="0" fillId="34" borderId="41" xfId="0" applyFill="1" applyBorder="1" applyAlignment="1">
      <alignment/>
    </xf>
    <xf numFmtId="0" fontId="0" fillId="34" borderId="27" xfId="0" applyFill="1" applyBorder="1" applyAlignment="1">
      <alignment/>
    </xf>
    <xf numFmtId="0" fontId="64" fillId="6" borderId="24" xfId="0" applyFont="1" applyFill="1" applyBorder="1" applyAlignment="1">
      <alignment vertical="center" wrapText="1"/>
    </xf>
    <xf numFmtId="0" fontId="6" fillId="6" borderId="21" xfId="0" applyFont="1" applyFill="1" applyBorder="1" applyAlignment="1">
      <alignment vertical="center" wrapText="1"/>
    </xf>
    <xf numFmtId="0" fontId="64" fillId="7" borderId="42" xfId="0" applyFont="1" applyFill="1" applyBorder="1" applyAlignment="1">
      <alignment vertical="center" wrapText="1"/>
    </xf>
    <xf numFmtId="3" fontId="6" fillId="6" borderId="10" xfId="0" applyNumberFormat="1" applyFont="1" applyFill="1" applyBorder="1" applyAlignment="1">
      <alignment horizontal="center" vertical="center" wrapText="1"/>
    </xf>
    <xf numFmtId="0" fontId="0" fillId="7" borderId="23" xfId="0" applyFont="1" applyFill="1" applyBorder="1" applyAlignment="1">
      <alignment horizontal="right"/>
    </xf>
    <xf numFmtId="0" fontId="0" fillId="7" borderId="10" xfId="0" applyFont="1" applyFill="1" applyBorder="1" applyAlignment="1">
      <alignment horizontal="right"/>
    </xf>
    <xf numFmtId="3" fontId="6" fillId="7" borderId="10" xfId="0" applyNumberFormat="1" applyFont="1" applyFill="1" applyBorder="1" applyAlignment="1">
      <alignment horizontal="right" vertical="center" wrapText="1"/>
    </xf>
    <xf numFmtId="0" fontId="8" fillId="7" borderId="23" xfId="0" applyFont="1" applyFill="1" applyBorder="1" applyAlignment="1">
      <alignment vertical="center" wrapText="1"/>
    </xf>
    <xf numFmtId="0" fontId="8" fillId="7" borderId="23" xfId="0" applyFont="1" applyFill="1" applyBorder="1" applyAlignment="1">
      <alignment vertical="center"/>
    </xf>
    <xf numFmtId="0" fontId="9" fillId="7" borderId="23" xfId="0" applyFont="1" applyFill="1" applyBorder="1" applyAlignment="1">
      <alignment horizontal="right" vertical="center" wrapText="1"/>
    </xf>
    <xf numFmtId="0" fontId="8" fillId="7" borderId="12" xfId="0" applyFont="1" applyFill="1" applyBorder="1" applyAlignment="1">
      <alignment/>
    </xf>
    <xf numFmtId="0" fontId="8" fillId="7" borderId="10" xfId="0" applyFont="1" applyFill="1" applyBorder="1" applyAlignment="1">
      <alignment vertical="center"/>
    </xf>
    <xf numFmtId="0" fontId="9" fillId="7" borderId="10" xfId="0" applyFont="1" applyFill="1" applyBorder="1" applyAlignment="1">
      <alignment horizontal="right" vertical="center" wrapText="1"/>
    </xf>
    <xf numFmtId="0" fontId="8" fillId="7" borderId="13" xfId="0" applyFont="1" applyFill="1" applyBorder="1" applyAlignment="1">
      <alignment/>
    </xf>
    <xf numFmtId="0" fontId="8" fillId="7" borderId="24" xfId="0" applyFont="1" applyFill="1" applyBorder="1" applyAlignment="1">
      <alignment vertical="center" wrapText="1"/>
    </xf>
    <xf numFmtId="0" fontId="8" fillId="7" borderId="24" xfId="0" applyFont="1" applyFill="1" applyBorder="1" applyAlignment="1">
      <alignment vertical="center"/>
    </xf>
    <xf numFmtId="0" fontId="9" fillId="7" borderId="24" xfId="0" applyFont="1" applyFill="1" applyBorder="1" applyAlignment="1">
      <alignment horizontal="right" vertical="center" wrapText="1"/>
    </xf>
    <xf numFmtId="0" fontId="8" fillId="7" borderId="42" xfId="0" applyFont="1" applyFill="1" applyBorder="1" applyAlignment="1">
      <alignment/>
    </xf>
    <xf numFmtId="3" fontId="6" fillId="7" borderId="23" xfId="0" applyNumberFormat="1" applyFont="1" applyFill="1" applyBorder="1" applyAlignment="1">
      <alignment horizontal="center" vertical="center" wrapText="1"/>
    </xf>
    <xf numFmtId="0" fontId="8" fillId="7" borderId="13"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7" fillId="6" borderId="23" xfId="0" applyFont="1" applyFill="1" applyBorder="1" applyAlignment="1">
      <alignment horizontal="right" vertical="center" wrapText="1"/>
    </xf>
    <xf numFmtId="0" fontId="8" fillId="6" borderId="23" xfId="0" applyFont="1" applyFill="1" applyBorder="1" applyAlignment="1">
      <alignment horizontal="right" vertical="center" wrapText="1"/>
    </xf>
    <xf numFmtId="0" fontId="8" fillId="7" borderId="1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3" xfId="0" applyFont="1" applyFill="1" applyBorder="1" applyAlignment="1">
      <alignment vertical="center" wrapText="1"/>
    </xf>
    <xf numFmtId="0" fontId="6" fillId="7" borderId="32" xfId="0" applyFont="1" applyFill="1" applyBorder="1" applyAlignment="1">
      <alignment horizontal="left" vertical="center" wrapText="1"/>
    </xf>
    <xf numFmtId="0" fontId="6" fillId="7" borderId="23" xfId="0" applyFont="1" applyFill="1" applyBorder="1" applyAlignment="1">
      <alignment vertical="center" wrapText="1"/>
    </xf>
    <xf numFmtId="0" fontId="13" fillId="7" borderId="23" xfId="0" applyFont="1" applyFill="1" applyBorder="1" applyAlignment="1">
      <alignment horizontal="right" vertical="center" wrapText="1"/>
    </xf>
    <xf numFmtId="0" fontId="6" fillId="7" borderId="19" xfId="0" applyFont="1" applyFill="1" applyBorder="1" applyAlignment="1">
      <alignment horizontal="left" vertical="center" wrapText="1"/>
    </xf>
    <xf numFmtId="0" fontId="6" fillId="7" borderId="19" xfId="0" applyFont="1" applyFill="1" applyBorder="1" applyAlignment="1">
      <alignment horizontal="justify" vertical="center" wrapText="1"/>
    </xf>
    <xf numFmtId="0" fontId="6" fillId="7" borderId="33" xfId="0" applyFont="1" applyFill="1" applyBorder="1" applyAlignment="1">
      <alignment vertical="center" wrapText="1"/>
    </xf>
    <xf numFmtId="0" fontId="6" fillId="7" borderId="24" xfId="0" applyFont="1" applyFill="1" applyBorder="1" applyAlignment="1">
      <alignment horizontal="justify" vertical="center" wrapText="1"/>
    </xf>
    <xf numFmtId="0" fontId="6" fillId="7" borderId="24" xfId="0" applyFont="1" applyFill="1" applyBorder="1" applyAlignment="1">
      <alignment horizontal="left" vertical="center" wrapText="1"/>
    </xf>
    <xf numFmtId="0" fontId="6" fillId="7" borderId="24" xfId="0" applyFont="1" applyFill="1" applyBorder="1" applyAlignment="1">
      <alignment vertical="center" wrapText="1"/>
    </xf>
    <xf numFmtId="3" fontId="6" fillId="7" borderId="24" xfId="0" applyNumberFormat="1" applyFont="1" applyFill="1" applyBorder="1" applyAlignment="1">
      <alignment horizontal="center" vertical="center" wrapText="1"/>
    </xf>
    <xf numFmtId="0" fontId="13" fillId="7" borderId="24" xfId="0" applyFont="1" applyFill="1" applyBorder="1" applyAlignment="1">
      <alignment horizontal="right" vertical="center" wrapText="1"/>
    </xf>
    <xf numFmtId="0" fontId="8" fillId="7" borderId="42" xfId="0" applyFont="1" applyFill="1" applyBorder="1" applyAlignment="1">
      <alignment horizontal="center" vertical="center" wrapText="1"/>
    </xf>
    <xf numFmtId="0" fontId="63" fillId="0" borderId="40" xfId="0" applyFont="1" applyFill="1" applyBorder="1" applyAlignment="1">
      <alignment vertical="center" wrapText="1"/>
    </xf>
    <xf numFmtId="0" fontId="63" fillId="0" borderId="41" xfId="0" applyFont="1" applyFill="1" applyBorder="1" applyAlignment="1">
      <alignment vertical="center" wrapText="1"/>
    </xf>
    <xf numFmtId="0" fontId="63" fillId="0" borderId="35" xfId="0" applyFont="1" applyFill="1" applyBorder="1" applyAlignment="1">
      <alignment vertical="center" wrapText="1"/>
    </xf>
    <xf numFmtId="0" fontId="6" fillId="35" borderId="21" xfId="0" applyFont="1" applyFill="1" applyBorder="1" applyAlignment="1">
      <alignment horizontal="right" vertical="center" wrapText="1"/>
    </xf>
    <xf numFmtId="0" fontId="6" fillId="34" borderId="21" xfId="0" applyFont="1" applyFill="1" applyBorder="1" applyAlignment="1">
      <alignment horizontal="right" vertical="center" wrapText="1"/>
    </xf>
    <xf numFmtId="0" fontId="6" fillId="34" borderId="21" xfId="0" applyFont="1" applyFill="1" applyBorder="1" applyAlignment="1">
      <alignment horizontal="right" vertical="center"/>
    </xf>
    <xf numFmtId="0" fontId="6" fillId="34" borderId="29" xfId="0" applyFont="1" applyFill="1" applyBorder="1" applyAlignment="1">
      <alignment horizontal="center" vertical="center"/>
    </xf>
    <xf numFmtId="0" fontId="64" fillId="34" borderId="28" xfId="0" applyFont="1" applyFill="1" applyBorder="1" applyAlignment="1">
      <alignment vertical="center" wrapText="1"/>
    </xf>
    <xf numFmtId="0" fontId="6" fillId="6" borderId="10" xfId="0" applyFont="1" applyFill="1" applyBorder="1" applyAlignment="1">
      <alignment horizontal="left" vertical="top" wrapText="1"/>
    </xf>
    <xf numFmtId="0" fontId="6" fillId="6" borderId="32" xfId="0" applyFont="1" applyFill="1" applyBorder="1" applyAlignment="1">
      <alignment horizontal="justify" vertical="top" wrapText="1"/>
    </xf>
    <xf numFmtId="0" fontId="6" fillId="6" borderId="23" xfId="0" applyFont="1" applyFill="1" applyBorder="1" applyAlignment="1">
      <alignment horizontal="left" vertical="center" wrapText="1"/>
    </xf>
    <xf numFmtId="0" fontId="6" fillId="6" borderId="19" xfId="0" applyFont="1" applyFill="1" applyBorder="1" applyAlignment="1">
      <alignment horizontal="left" vertical="top" wrapText="1"/>
    </xf>
    <xf numFmtId="0" fontId="6" fillId="6" borderId="19" xfId="0" applyFont="1" applyFill="1" applyBorder="1" applyAlignment="1">
      <alignment horizontal="justify" vertical="top" wrapText="1"/>
    </xf>
    <xf numFmtId="0" fontId="6" fillId="6" borderId="19" xfId="0" applyFont="1" applyFill="1" applyBorder="1" applyAlignment="1">
      <alignment horizontal="justify" vertical="center"/>
    </xf>
    <xf numFmtId="0" fontId="6" fillId="6" borderId="33" xfId="0" applyFont="1" applyFill="1" applyBorder="1" applyAlignment="1">
      <alignment horizontal="justify" vertical="top" wrapText="1"/>
    </xf>
    <xf numFmtId="0" fontId="6" fillId="6" borderId="24" xfId="0" applyFont="1" applyFill="1" applyBorder="1" applyAlignment="1">
      <alignment horizontal="left" vertical="center" wrapText="1"/>
    </xf>
    <xf numFmtId="0" fontId="6" fillId="6" borderId="24" xfId="0" applyFont="1" applyFill="1" applyBorder="1" applyAlignment="1">
      <alignment vertical="center"/>
    </xf>
    <xf numFmtId="0" fontId="6" fillId="6" borderId="24" xfId="0" applyFont="1" applyFill="1" applyBorder="1" applyAlignment="1">
      <alignment horizontal="right" vertical="center" wrapText="1"/>
    </xf>
    <xf numFmtId="0" fontId="8" fillId="6" borderId="42" xfId="0" applyFont="1" applyFill="1" applyBorder="1" applyAlignment="1">
      <alignment vertical="center" wrapText="1"/>
    </xf>
    <xf numFmtId="0" fontId="6" fillId="7" borderId="32" xfId="0" applyFont="1" applyFill="1" applyBorder="1" applyAlignment="1">
      <alignment horizontal="justify" vertical="center" wrapText="1"/>
    </xf>
    <xf numFmtId="0" fontId="6" fillId="7" borderId="33" xfId="0" applyFont="1" applyFill="1" applyBorder="1" applyAlignment="1">
      <alignment horizontal="justify" vertical="center" wrapText="1"/>
    </xf>
    <xf numFmtId="0" fontId="6" fillId="35" borderId="24" xfId="0" applyFont="1" applyFill="1" applyBorder="1" applyAlignment="1">
      <alignment horizontal="right" vertical="center" wrapText="1"/>
    </xf>
    <xf numFmtId="0" fontId="6" fillId="6" borderId="10" xfId="0" applyFont="1" applyFill="1" applyBorder="1" applyAlignment="1">
      <alignment horizontal="justify" vertical="center" wrapText="1"/>
    </xf>
    <xf numFmtId="0" fontId="6" fillId="6" borderId="32"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14" fillId="6" borderId="19" xfId="0" applyFont="1" applyFill="1" applyBorder="1" applyAlignment="1">
      <alignment horizontal="justify" vertical="center"/>
    </xf>
    <xf numFmtId="0" fontId="64" fillId="34" borderId="22" xfId="0" applyFont="1" applyFill="1" applyBorder="1" applyAlignment="1">
      <alignment vertical="center" wrapText="1"/>
    </xf>
    <xf numFmtId="0" fontId="6" fillId="6" borderId="10" xfId="0" applyNumberFormat="1" applyFont="1" applyFill="1" applyBorder="1" applyAlignment="1">
      <alignment horizontal="left" vertical="center" wrapText="1"/>
    </xf>
    <xf numFmtId="0" fontId="6" fillId="6" borderId="23" xfId="0" applyFont="1" applyFill="1" applyBorder="1" applyAlignment="1">
      <alignment horizontal="left" vertical="top" wrapText="1"/>
    </xf>
    <xf numFmtId="0" fontId="6" fillId="6" borderId="23" xfId="0" applyNumberFormat="1" applyFont="1" applyFill="1" applyBorder="1" applyAlignment="1">
      <alignment horizontal="left" vertical="center" wrapText="1"/>
    </xf>
    <xf numFmtId="0" fontId="8" fillId="0" borderId="13" xfId="0" applyFont="1" applyBorder="1" applyAlignment="1">
      <alignment horizontal="center" wrapText="1"/>
    </xf>
    <xf numFmtId="0" fontId="6" fillId="6" borderId="19" xfId="0" applyFont="1" applyFill="1" applyBorder="1" applyAlignment="1">
      <alignment vertical="top" wrapText="1"/>
    </xf>
    <xf numFmtId="0" fontId="6" fillId="6" borderId="33" xfId="0" applyFont="1" applyFill="1" applyBorder="1" applyAlignment="1">
      <alignment horizontal="justify" vertical="center" wrapText="1"/>
    </xf>
    <xf numFmtId="0" fontId="6" fillId="6" borderId="24" xfId="0" applyNumberFormat="1" applyFont="1" applyFill="1" applyBorder="1" applyAlignment="1">
      <alignment horizontal="left" vertical="center" wrapText="1"/>
    </xf>
    <xf numFmtId="0" fontId="6" fillId="6" borderId="24" xfId="0" applyFont="1" applyFill="1" applyBorder="1" applyAlignment="1">
      <alignment horizontal="right" vertical="center"/>
    </xf>
    <xf numFmtId="0" fontId="8" fillId="0" borderId="42" xfId="0" applyFont="1" applyBorder="1" applyAlignment="1">
      <alignment horizontal="center" wrapText="1"/>
    </xf>
    <xf numFmtId="0" fontId="64" fillId="0" borderId="43" xfId="0" applyFont="1" applyFill="1" applyBorder="1" applyAlignment="1">
      <alignment horizontal="center" vertical="center" wrapText="1"/>
    </xf>
    <xf numFmtId="0" fontId="63" fillId="34" borderId="21" xfId="0" applyFont="1" applyFill="1" applyBorder="1" applyAlignment="1">
      <alignment horizontal="right" vertical="center" wrapText="1"/>
    </xf>
    <xf numFmtId="0" fontId="6" fillId="34" borderId="21" xfId="0" applyFont="1" applyFill="1" applyBorder="1" applyAlignment="1">
      <alignment/>
    </xf>
    <xf numFmtId="0" fontId="63" fillId="34" borderId="29" xfId="0" applyFont="1" applyFill="1" applyBorder="1" applyAlignment="1">
      <alignment vertical="center" wrapText="1"/>
    </xf>
    <xf numFmtId="0" fontId="6" fillId="6" borderId="13" xfId="0" applyFont="1" applyFill="1" applyBorder="1" applyAlignment="1">
      <alignment/>
    </xf>
    <xf numFmtId="0" fontId="69" fillId="6" borderId="13" xfId="0" applyFont="1" applyFill="1" applyBorder="1" applyAlignment="1">
      <alignment/>
    </xf>
    <xf numFmtId="0" fontId="6" fillId="6" borderId="42" xfId="0" applyFont="1" applyFill="1" applyBorder="1" applyAlignment="1">
      <alignment/>
    </xf>
    <xf numFmtId="0" fontId="6" fillId="7" borderId="23" xfId="0" applyFont="1" applyFill="1" applyBorder="1" applyAlignment="1">
      <alignment horizontal="justify" vertical="center"/>
    </xf>
    <xf numFmtId="0" fontId="6" fillId="7" borderId="23" xfId="0" applyFont="1" applyFill="1" applyBorder="1" applyAlignment="1">
      <alignment horizontal="left" vertical="center" wrapText="1"/>
    </xf>
    <xf numFmtId="0" fontId="6" fillId="7" borderId="23" xfId="0" applyFont="1" applyFill="1" applyBorder="1" applyAlignment="1">
      <alignment vertical="center"/>
    </xf>
    <xf numFmtId="0" fontId="6" fillId="7" borderId="13" xfId="0" applyFont="1" applyFill="1" applyBorder="1" applyAlignment="1">
      <alignment/>
    </xf>
    <xf numFmtId="0" fontId="6" fillId="7" borderId="13" xfId="0" applyFont="1" applyFill="1" applyBorder="1" applyAlignment="1">
      <alignment wrapText="1"/>
    </xf>
    <xf numFmtId="0" fontId="6" fillId="7" borderId="24" xfId="0" applyFont="1" applyFill="1" applyBorder="1" applyAlignment="1">
      <alignment horizontal="left" vertical="center"/>
    </xf>
    <xf numFmtId="0" fontId="6" fillId="7" borderId="24" xfId="0" applyFont="1" applyFill="1" applyBorder="1" applyAlignment="1">
      <alignment horizontal="right" vertical="center"/>
    </xf>
    <xf numFmtId="0" fontId="6" fillId="7" borderId="24" xfId="0" applyFont="1" applyFill="1" applyBorder="1" applyAlignment="1">
      <alignment vertical="center"/>
    </xf>
    <xf numFmtId="0" fontId="13" fillId="34" borderId="31" xfId="0" applyFont="1" applyFill="1" applyBorder="1" applyAlignment="1">
      <alignment horizontal="center" vertical="center" wrapText="1"/>
    </xf>
    <xf numFmtId="0" fontId="6" fillId="34" borderId="18" xfId="0" applyFont="1" applyFill="1" applyBorder="1" applyAlignment="1">
      <alignment horizontal="right" vertical="center"/>
    </xf>
    <xf numFmtId="0" fontId="13" fillId="34" borderId="18" xfId="0" applyFont="1" applyFill="1" applyBorder="1" applyAlignment="1">
      <alignment horizontal="right" vertical="center" wrapText="1"/>
    </xf>
    <xf numFmtId="0" fontId="6" fillId="34" borderId="18" xfId="0" applyFont="1" applyFill="1" applyBorder="1" applyAlignment="1">
      <alignment horizontal="center" vertical="center" wrapText="1"/>
    </xf>
    <xf numFmtId="209" fontId="6" fillId="34" borderId="18" xfId="48" applyNumberFormat="1" applyFont="1" applyFill="1" applyBorder="1" applyAlignment="1">
      <alignment horizontal="center" vertical="center" textRotation="90" wrapText="1"/>
    </xf>
    <xf numFmtId="0" fontId="6" fillId="34" borderId="18" xfId="0" applyFont="1" applyFill="1" applyBorder="1" applyAlignment="1">
      <alignment horizontal="center" vertical="center"/>
    </xf>
    <xf numFmtId="209" fontId="6" fillId="34" borderId="18" xfId="48" applyNumberFormat="1" applyFont="1" applyFill="1" applyBorder="1" applyAlignment="1">
      <alignment horizontal="justify" vertical="center" textRotation="90" wrapText="1"/>
    </xf>
    <xf numFmtId="0" fontId="6" fillId="34" borderId="18" xfId="0" applyFont="1" applyFill="1" applyBorder="1" applyAlignment="1">
      <alignment horizontal="justify" vertical="center"/>
    </xf>
    <xf numFmtId="0" fontId="7" fillId="34" borderId="40" xfId="0" applyFont="1" applyFill="1" applyBorder="1" applyAlignment="1">
      <alignment vertical="center" wrapText="1"/>
    </xf>
    <xf numFmtId="0" fontId="7" fillId="34" borderId="44" xfId="0" applyFont="1" applyFill="1" applyBorder="1" applyAlignment="1">
      <alignment vertical="center" wrapText="1"/>
    </xf>
    <xf numFmtId="209" fontId="8" fillId="34" borderId="45" xfId="48" applyNumberFormat="1" applyFont="1" applyFill="1" applyBorder="1" applyAlignment="1">
      <alignment vertical="center" textRotation="90" wrapText="1"/>
    </xf>
    <xf numFmtId="209" fontId="8" fillId="34" borderId="46" xfId="48" applyNumberFormat="1" applyFont="1" applyFill="1" applyBorder="1" applyAlignment="1">
      <alignment vertical="center" textRotation="90" wrapText="1"/>
    </xf>
    <xf numFmtId="215" fontId="8" fillId="34" borderId="37" xfId="48" applyNumberFormat="1" applyFont="1" applyFill="1" applyBorder="1" applyAlignment="1">
      <alignment vertical="center" textRotation="90" wrapText="1"/>
    </xf>
    <xf numFmtId="215" fontId="8" fillId="34" borderId="47" xfId="48" applyNumberFormat="1" applyFont="1" applyFill="1" applyBorder="1" applyAlignment="1">
      <alignment vertical="center" textRotation="90" wrapText="1"/>
    </xf>
    <xf numFmtId="0" fontId="8" fillId="34" borderId="44" xfId="0" applyFont="1" applyFill="1" applyBorder="1" applyAlignment="1">
      <alignment horizontal="center" vertical="center" wrapText="1"/>
    </xf>
    <xf numFmtId="3" fontId="6" fillId="7" borderId="23" xfId="0" applyNumberFormat="1" applyFont="1" applyFill="1" applyBorder="1" applyAlignment="1">
      <alignment horizontal="right" vertical="center" wrapText="1"/>
    </xf>
    <xf numFmtId="0" fontId="8" fillId="7" borderId="12" xfId="0" applyFont="1" applyFill="1" applyBorder="1" applyAlignment="1">
      <alignment/>
    </xf>
    <xf numFmtId="0" fontId="8" fillId="7" borderId="13" xfId="0" applyFont="1" applyFill="1" applyBorder="1" applyAlignment="1">
      <alignment/>
    </xf>
    <xf numFmtId="0" fontId="64" fillId="34" borderId="24"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64" fillId="0" borderId="24" xfId="0" applyFont="1" applyFill="1" applyBorder="1" applyAlignment="1">
      <alignment vertical="center" wrapText="1"/>
    </xf>
    <xf numFmtId="0" fontId="6" fillId="6" borderId="23" xfId="0" applyFont="1" applyFill="1" applyBorder="1" applyAlignment="1">
      <alignment horizontal="right" vertical="center"/>
    </xf>
    <xf numFmtId="0" fontId="7" fillId="6" borderId="23" xfId="0" applyFont="1" applyFill="1" applyBorder="1" applyAlignment="1">
      <alignment vertical="center" wrapText="1"/>
    </xf>
    <xf numFmtId="0" fontId="6" fillId="6" borderId="24" xfId="0" applyFont="1" applyFill="1" applyBorder="1" applyAlignment="1">
      <alignment horizontal="left" vertical="center"/>
    </xf>
    <xf numFmtId="0" fontId="6" fillId="6" borderId="21" xfId="0" applyFont="1" applyFill="1" applyBorder="1" applyAlignment="1">
      <alignment horizontal="right" vertical="center" wrapText="1"/>
    </xf>
    <xf numFmtId="0" fontId="7" fillId="6" borderId="24" xfId="0" applyFont="1" applyFill="1" applyBorder="1" applyAlignment="1">
      <alignment vertical="center" wrapText="1"/>
    </xf>
    <xf numFmtId="0" fontId="8" fillId="6" borderId="42" xfId="0" applyFont="1" applyFill="1" applyBorder="1" applyAlignment="1">
      <alignment horizontal="center" vertical="center" wrapText="1"/>
    </xf>
    <xf numFmtId="0" fontId="65" fillId="0" borderId="0" xfId="0" applyFont="1" applyBorder="1" applyAlignment="1">
      <alignment horizontal="justify" vertical="center" wrapText="1"/>
    </xf>
    <xf numFmtId="0" fontId="8" fillId="7" borderId="22" xfId="0" applyFont="1" applyFill="1" applyBorder="1" applyAlignment="1">
      <alignment vertical="center" wrapText="1"/>
    </xf>
    <xf numFmtId="0" fontId="7" fillId="0" borderId="31" xfId="0" applyFont="1" applyBorder="1" applyAlignment="1">
      <alignment horizontal="center" vertical="center" wrapText="1"/>
    </xf>
    <xf numFmtId="0" fontId="8" fillId="34" borderId="24" xfId="0" applyFont="1" applyFill="1" applyBorder="1" applyAlignment="1">
      <alignment vertical="center" wrapText="1"/>
    </xf>
    <xf numFmtId="0" fontId="8" fillId="34" borderId="24" xfId="0" applyFont="1" applyFill="1" applyBorder="1" applyAlignment="1">
      <alignment horizontal="left" vertical="center" wrapText="1"/>
    </xf>
    <xf numFmtId="0" fontId="8" fillId="34" borderId="24" xfId="0" applyFont="1" applyFill="1" applyBorder="1" applyAlignment="1">
      <alignment horizontal="center" vertical="center" wrapText="1"/>
    </xf>
    <xf numFmtId="0" fontId="8" fillId="34" borderId="24" xfId="0" applyFont="1" applyFill="1" applyBorder="1" applyAlignment="1">
      <alignment horizontal="right" vertical="center"/>
    </xf>
    <xf numFmtId="0" fontId="8" fillId="34" borderId="24" xfId="0" applyFont="1" applyFill="1" applyBorder="1" applyAlignment="1">
      <alignment horizontal="right" vertical="center" wrapText="1"/>
    </xf>
    <xf numFmtId="0" fontId="6" fillId="0" borderId="35" xfId="0" applyFont="1" applyBorder="1" applyAlignment="1">
      <alignment vertical="center" wrapText="1"/>
    </xf>
    <xf numFmtId="209" fontId="6" fillId="0" borderId="21" xfId="48" applyNumberFormat="1" applyFont="1" applyBorder="1" applyAlignment="1">
      <alignment vertical="center" textRotation="90" wrapText="1"/>
    </xf>
    <xf numFmtId="211" fontId="6" fillId="0" borderId="21" xfId="0" applyNumberFormat="1" applyFont="1" applyBorder="1" applyAlignment="1">
      <alignment vertical="center" textRotation="90" wrapText="1"/>
    </xf>
    <xf numFmtId="0" fontId="6" fillId="0" borderId="21" xfId="0" applyFont="1" applyBorder="1" applyAlignment="1">
      <alignment vertical="center" wrapText="1"/>
    </xf>
    <xf numFmtId="0" fontId="8" fillId="0" borderId="42" xfId="0" applyFont="1" applyBorder="1" applyAlignment="1">
      <alignment vertical="center" wrapText="1"/>
    </xf>
    <xf numFmtId="213" fontId="17" fillId="0" borderId="0" xfId="0" applyNumberFormat="1" applyFont="1" applyBorder="1" applyAlignment="1">
      <alignment horizontal="right" vertical="center"/>
    </xf>
    <xf numFmtId="0" fontId="6" fillId="7" borderId="10" xfId="0" applyFont="1" applyFill="1" applyBorder="1" applyAlignment="1">
      <alignment horizontal="left" vertical="center" wrapText="1"/>
    </xf>
    <xf numFmtId="0" fontId="6" fillId="6" borderId="10" xfId="0" applyFont="1" applyFill="1" applyBorder="1" applyAlignment="1">
      <alignment vertical="center" wrapText="1"/>
    </xf>
    <xf numFmtId="0" fontId="6" fillId="6" borderId="10" xfId="0" applyFont="1" applyFill="1" applyBorder="1" applyAlignment="1">
      <alignment horizontal="left" vertical="center" wrapText="1"/>
    </xf>
    <xf numFmtId="0" fontId="6" fillId="7" borderId="23" xfId="0" applyFont="1" applyFill="1" applyBorder="1" applyAlignment="1">
      <alignment vertical="center" wrapText="1"/>
    </xf>
    <xf numFmtId="0" fontId="6" fillId="7" borderId="10" xfId="0" applyFont="1" applyFill="1" applyBorder="1" applyAlignment="1">
      <alignment vertical="center" wrapText="1"/>
    </xf>
    <xf numFmtId="0" fontId="6"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6" fillId="6" borderId="10" xfId="0" applyFont="1" applyFill="1" applyBorder="1" applyAlignment="1">
      <alignment vertical="center" wrapText="1"/>
    </xf>
    <xf numFmtId="0" fontId="6" fillId="6" borderId="10" xfId="0" applyFont="1" applyFill="1" applyBorder="1" applyAlignment="1">
      <alignment horizontal="left" vertical="center" wrapText="1"/>
    </xf>
    <xf numFmtId="0" fontId="6" fillId="7" borderId="23" xfId="0" applyFont="1" applyFill="1" applyBorder="1" applyAlignment="1">
      <alignment vertical="center" wrapText="1"/>
    </xf>
    <xf numFmtId="0" fontId="6" fillId="7" borderId="10" xfId="0" applyFont="1" applyFill="1" applyBorder="1" applyAlignment="1">
      <alignment vertical="center" wrapText="1"/>
    </xf>
    <xf numFmtId="0" fontId="6" fillId="6" borderId="19" xfId="0" applyFont="1" applyFill="1" applyBorder="1" applyAlignment="1">
      <alignment horizontal="left" vertical="center" wrapText="1"/>
    </xf>
    <xf numFmtId="0" fontId="8" fillId="7" borderId="23" xfId="0" applyFont="1" applyFill="1" applyBorder="1" applyAlignment="1">
      <alignment horizontal="center" vertical="center" wrapText="1"/>
    </xf>
    <xf numFmtId="0" fontId="6" fillId="6" borderId="19" xfId="0" applyFont="1" applyFill="1" applyBorder="1" applyAlignment="1">
      <alignment vertical="center" wrapText="1"/>
    </xf>
    <xf numFmtId="0" fontId="13" fillId="6" borderId="10" xfId="0" applyFont="1" applyFill="1" applyBorder="1" applyAlignment="1">
      <alignment vertical="center" wrapText="1"/>
    </xf>
    <xf numFmtId="0" fontId="13" fillId="6" borderId="24" xfId="0" applyFont="1" applyFill="1" applyBorder="1" applyAlignment="1">
      <alignment vertical="center" wrapText="1"/>
    </xf>
    <xf numFmtId="0" fontId="13" fillId="7" borderId="42" xfId="0" applyFont="1" applyFill="1" applyBorder="1" applyAlignment="1">
      <alignment vertical="center" wrapText="1"/>
    </xf>
    <xf numFmtId="0" fontId="0" fillId="6" borderId="23" xfId="0" applyFont="1" applyFill="1" applyBorder="1" applyAlignment="1">
      <alignment horizontal="right"/>
    </xf>
    <xf numFmtId="0" fontId="0" fillId="6" borderId="10" xfId="0" applyFont="1" applyFill="1" applyBorder="1" applyAlignment="1">
      <alignment horizontal="right"/>
    </xf>
    <xf numFmtId="0" fontId="0" fillId="6" borderId="24" xfId="0" applyFont="1" applyFill="1" applyBorder="1" applyAlignment="1">
      <alignment horizontal="right"/>
    </xf>
    <xf numFmtId="0" fontId="13" fillId="0" borderId="33" xfId="0" applyFont="1" applyFill="1" applyBorder="1" applyAlignment="1">
      <alignment horizontal="justify" vertical="center" wrapText="1"/>
    </xf>
    <xf numFmtId="0" fontId="13" fillId="34" borderId="24" xfId="0" applyFont="1" applyFill="1" applyBorder="1" applyAlignment="1">
      <alignment horizontal="justify" vertical="center" wrapText="1"/>
    </xf>
    <xf numFmtId="0" fontId="13" fillId="34" borderId="24" xfId="0" applyFont="1" applyFill="1" applyBorder="1" applyAlignment="1">
      <alignment vertical="center" wrapText="1"/>
    </xf>
    <xf numFmtId="0" fontId="7" fillId="0" borderId="24" xfId="0" applyFont="1" applyFill="1" applyBorder="1" applyAlignment="1">
      <alignment horizontal="center" vertical="center" wrapText="1"/>
    </xf>
    <xf numFmtId="0" fontId="7" fillId="34" borderId="24" xfId="0" applyFont="1" applyFill="1" applyBorder="1" applyAlignment="1">
      <alignment vertical="center" wrapText="1"/>
    </xf>
    <xf numFmtId="206" fontId="7" fillId="0" borderId="24" xfId="0" applyNumberFormat="1" applyFont="1" applyFill="1" applyBorder="1" applyAlignment="1">
      <alignment vertical="center" wrapText="1"/>
    </xf>
    <xf numFmtId="0" fontId="7" fillId="34" borderId="42" xfId="0" applyFont="1" applyFill="1" applyBorder="1" applyAlignment="1">
      <alignment vertical="center" wrapText="1"/>
    </xf>
    <xf numFmtId="0" fontId="13" fillId="0" borderId="17" xfId="0" applyFont="1" applyFill="1" applyBorder="1" applyAlignment="1">
      <alignment horizontal="justify" vertical="center" wrapText="1"/>
    </xf>
    <xf numFmtId="0" fontId="13" fillId="0" borderId="17"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34" borderId="21" xfId="0" applyFont="1" applyFill="1" applyBorder="1" applyAlignment="1">
      <alignment vertical="center" wrapText="1"/>
    </xf>
    <xf numFmtId="0" fontId="7" fillId="0" borderId="29" xfId="0" applyFont="1" applyFill="1" applyBorder="1" applyAlignment="1">
      <alignment vertical="center" wrapText="1"/>
    </xf>
    <xf numFmtId="0" fontId="0" fillId="0" borderId="40" xfId="0" applyFont="1" applyBorder="1" applyAlignment="1">
      <alignment/>
    </xf>
    <xf numFmtId="0" fontId="0" fillId="0" borderId="41" xfId="0" applyFont="1" applyBorder="1" applyAlignment="1">
      <alignment/>
    </xf>
    <xf numFmtId="0" fontId="0" fillId="0" borderId="27" xfId="0" applyFont="1" applyBorder="1" applyAlignment="1">
      <alignment/>
    </xf>
    <xf numFmtId="0" fontId="7" fillId="34" borderId="27" xfId="0" applyFont="1" applyFill="1" applyBorder="1" applyAlignment="1">
      <alignment vertical="center" wrapText="1"/>
    </xf>
    <xf numFmtId="213" fontId="17" fillId="0" borderId="0" xfId="0" applyNumberFormat="1" applyFont="1" applyFill="1" applyBorder="1" applyAlignment="1">
      <alignment horizontal="right" vertical="center"/>
    </xf>
    <xf numFmtId="0" fontId="6" fillId="6" borderId="10" xfId="0" applyFont="1" applyFill="1" applyBorder="1" applyAlignment="1">
      <alignment vertical="center" wrapText="1"/>
    </xf>
    <xf numFmtId="0" fontId="6" fillId="7" borderId="10" xfId="0" applyFont="1" applyFill="1" applyBorder="1" applyAlignment="1">
      <alignment vertical="center" wrapText="1"/>
    </xf>
    <xf numFmtId="0" fontId="6" fillId="7" borderId="10" xfId="0" applyNumberFormat="1" applyFont="1" applyFill="1" applyBorder="1" applyAlignment="1">
      <alignment horizontal="left" vertical="center" wrapText="1"/>
    </xf>
    <xf numFmtId="0" fontId="6" fillId="6" borderId="13" xfId="0" applyFont="1" applyFill="1" applyBorder="1" applyAlignment="1">
      <alignment vertical="center" wrapText="1"/>
    </xf>
    <xf numFmtId="0" fontId="6" fillId="7" borderId="10" xfId="0" applyFont="1" applyFill="1" applyBorder="1" applyAlignment="1">
      <alignment vertical="center" wrapText="1"/>
    </xf>
    <xf numFmtId="0" fontId="6" fillId="7" borderId="10" xfId="0" applyFont="1" applyFill="1" applyBorder="1" applyAlignment="1">
      <alignment/>
    </xf>
    <xf numFmtId="0" fontId="6" fillId="6" borderId="10" xfId="0" applyFont="1" applyFill="1" applyBorder="1" applyAlignment="1">
      <alignment vertical="center" wrapText="1"/>
    </xf>
    <xf numFmtId="0" fontId="6" fillId="7" borderId="23" xfId="0" applyFont="1" applyFill="1" applyBorder="1" applyAlignment="1">
      <alignment vertical="center" wrapText="1"/>
    </xf>
    <xf numFmtId="0" fontId="6" fillId="7" borderId="10" xfId="0" applyFont="1" applyFill="1" applyBorder="1" applyAlignment="1">
      <alignment vertical="center" wrapText="1"/>
    </xf>
    <xf numFmtId="0" fontId="0" fillId="7" borderId="10" xfId="0" applyFont="1" applyFill="1" applyBorder="1" applyAlignment="1">
      <alignment horizontal="right" vertical="center"/>
    </xf>
    <xf numFmtId="9" fontId="17" fillId="0" borderId="0" xfId="54" applyFont="1" applyFill="1" applyBorder="1" applyAlignment="1" applyProtection="1">
      <alignment/>
      <protection/>
    </xf>
    <xf numFmtId="0" fontId="6" fillId="6" borderId="12" xfId="0" applyFont="1" applyFill="1" applyBorder="1" applyAlignment="1">
      <alignment vertical="center" wrapText="1"/>
    </xf>
    <xf numFmtId="0" fontId="8" fillId="7" borderId="13" xfId="0" applyFont="1" applyFill="1" applyBorder="1" applyAlignment="1">
      <alignment vertical="center" textRotation="90" wrapText="1"/>
    </xf>
    <xf numFmtId="213" fontId="17" fillId="0" borderId="48" xfId="0" applyNumberFormat="1" applyFont="1" applyBorder="1" applyAlignment="1">
      <alignment horizontal="right" vertical="center"/>
    </xf>
    <xf numFmtId="0" fontId="6" fillId="7" borderId="10" xfId="0" applyFont="1" applyFill="1" applyBorder="1" applyAlignment="1">
      <alignment vertical="center" wrapText="1"/>
    </xf>
    <xf numFmtId="0" fontId="6" fillId="6" borderId="10" xfId="0" applyFont="1" applyFill="1" applyBorder="1" applyAlignment="1">
      <alignment vertical="center" wrapText="1"/>
    </xf>
    <xf numFmtId="0" fontId="6" fillId="7" borderId="10" xfId="0" applyFont="1" applyFill="1" applyBorder="1" applyAlignment="1">
      <alignment vertical="center" wrapText="1"/>
    </xf>
    <xf numFmtId="209" fontId="70" fillId="6" borderId="12" xfId="48" applyNumberFormat="1" applyFont="1" applyFill="1" applyBorder="1" applyAlignment="1">
      <alignment horizontal="center" vertical="center" textRotation="90" wrapText="1"/>
    </xf>
    <xf numFmtId="0" fontId="70" fillId="7" borderId="22" xfId="0" applyFont="1" applyFill="1" applyBorder="1" applyAlignment="1">
      <alignment wrapText="1"/>
    </xf>
    <xf numFmtId="0" fontId="6" fillId="6" borderId="49" xfId="0" applyFont="1" applyFill="1" applyBorder="1" applyAlignment="1">
      <alignment vertical="center" wrapText="1"/>
    </xf>
    <xf numFmtId="0" fontId="6" fillId="6" borderId="50" xfId="0" applyFont="1" applyFill="1" applyBorder="1" applyAlignment="1">
      <alignment vertical="center" wrapText="1"/>
    </xf>
    <xf numFmtId="0" fontId="6" fillId="6" borderId="51" xfId="0" applyNumberFormat="1" applyFont="1" applyFill="1" applyBorder="1" applyAlignment="1">
      <alignment vertical="center" wrapText="1"/>
    </xf>
    <xf numFmtId="0" fontId="6" fillId="6" borderId="50" xfId="0" applyNumberFormat="1" applyFont="1" applyFill="1" applyBorder="1" applyAlignment="1">
      <alignment vertical="center" wrapText="1"/>
    </xf>
    <xf numFmtId="0" fontId="6" fillId="6" borderId="52" xfId="0" applyFont="1" applyFill="1" applyBorder="1" applyAlignment="1">
      <alignment vertical="center" wrapText="1"/>
    </xf>
    <xf numFmtId="0" fontId="71" fillId="6" borderId="22" xfId="0" applyFont="1" applyFill="1" applyBorder="1" applyAlignment="1">
      <alignment vertical="center" wrapText="1"/>
    </xf>
    <xf numFmtId="0" fontId="6" fillId="7" borderId="10" xfId="0" applyFont="1" applyFill="1" applyBorder="1" applyAlignment="1">
      <alignment vertical="center" wrapText="1"/>
    </xf>
    <xf numFmtId="0" fontId="6" fillId="7" borderId="20" xfId="0" applyFont="1" applyFill="1" applyBorder="1" applyAlignment="1">
      <alignment horizontal="right" vertical="center"/>
    </xf>
    <xf numFmtId="0" fontId="6" fillId="6" borderId="10" xfId="0" applyFont="1" applyFill="1" applyBorder="1" applyAlignment="1">
      <alignment horizontal="right"/>
    </xf>
    <xf numFmtId="0" fontId="13" fillId="34" borderId="21" xfId="0" applyFont="1" applyFill="1" applyBorder="1" applyAlignment="1">
      <alignment horizontal="right" vertical="center" wrapText="1"/>
    </xf>
    <xf numFmtId="0" fontId="6" fillId="7" borderId="20" xfId="0" applyNumberFormat="1" applyFont="1" applyFill="1" applyBorder="1" applyAlignment="1">
      <alignment horizontal="right" vertical="center" wrapText="1"/>
    </xf>
    <xf numFmtId="0" fontId="6" fillId="7" borderId="24" xfId="0" applyFont="1" applyFill="1" applyBorder="1" applyAlignment="1">
      <alignment horizontal="right"/>
    </xf>
    <xf numFmtId="0" fontId="6" fillId="6" borderId="10" xfId="0" applyFont="1" applyFill="1" applyBorder="1" applyAlignment="1">
      <alignment vertical="center" wrapText="1"/>
    </xf>
    <xf numFmtId="0" fontId="13" fillId="7" borderId="10" xfId="0" applyFont="1" applyFill="1" applyBorder="1" applyAlignment="1">
      <alignment vertical="center" wrapText="1"/>
    </xf>
    <xf numFmtId="0" fontId="6" fillId="7" borderId="12" xfId="0" applyFont="1" applyFill="1" applyBorder="1" applyAlignment="1">
      <alignment wrapText="1"/>
    </xf>
    <xf numFmtId="0" fontId="69" fillId="6" borderId="19" xfId="0" applyFont="1" applyFill="1" applyBorder="1" applyAlignment="1">
      <alignment horizontal="justify" vertical="center"/>
    </xf>
    <xf numFmtId="0" fontId="6" fillId="6" borderId="10" xfId="0" applyFont="1" applyFill="1" applyBorder="1" applyAlignment="1">
      <alignment vertical="center" wrapText="1"/>
    </xf>
    <xf numFmtId="0" fontId="6" fillId="7" borderId="23" xfId="0" applyFont="1" applyFill="1" applyBorder="1" applyAlignment="1">
      <alignment vertical="center" wrapText="1"/>
    </xf>
    <xf numFmtId="0" fontId="6" fillId="7" borderId="10" xfId="0" applyFont="1" applyFill="1" applyBorder="1" applyAlignment="1">
      <alignment vertical="center" wrapText="1"/>
    </xf>
    <xf numFmtId="0" fontId="69" fillId="7" borderId="10" xfId="0" applyFont="1" applyFill="1" applyBorder="1" applyAlignment="1">
      <alignment vertical="center"/>
    </xf>
    <xf numFmtId="0" fontId="6" fillId="6" borderId="10" xfId="0" applyFont="1" applyFill="1" applyBorder="1" applyAlignment="1">
      <alignment vertical="center" wrapText="1"/>
    </xf>
    <xf numFmtId="3" fontId="6" fillId="6" borderId="23" xfId="0" applyNumberFormat="1" applyFont="1" applyFill="1" applyBorder="1" applyAlignment="1">
      <alignment horizontal="center" vertical="center" wrapText="1"/>
    </xf>
    <xf numFmtId="3" fontId="6" fillId="7" borderId="30" xfId="0" applyNumberFormat="1" applyFont="1" applyFill="1" applyBorder="1" applyAlignment="1">
      <alignment horizontal="center" vertical="center" wrapText="1"/>
    </xf>
    <xf numFmtId="0" fontId="6" fillId="6" borderId="0" xfId="0" applyFont="1" applyFill="1" applyAlignment="1">
      <alignment horizontal="center" vertical="center"/>
    </xf>
    <xf numFmtId="3" fontId="6" fillId="6" borderId="53" xfId="0" applyNumberFormat="1" applyFont="1" applyFill="1" applyBorder="1" applyAlignment="1">
      <alignment horizontal="center" vertical="center" wrapText="1"/>
    </xf>
    <xf numFmtId="0" fontId="6" fillId="6" borderId="11" xfId="0" applyFont="1" applyFill="1" applyBorder="1" applyAlignment="1">
      <alignment vertical="center" wrapText="1"/>
    </xf>
    <xf numFmtId="0" fontId="6" fillId="6" borderId="54" xfId="0" applyFont="1" applyFill="1" applyBorder="1" applyAlignment="1">
      <alignment horizontal="right" vertical="center" wrapText="1"/>
    </xf>
    <xf numFmtId="3" fontId="6" fillId="6" borderId="10" xfId="0" applyNumberFormat="1" applyFont="1" applyFill="1" applyBorder="1" applyAlignment="1">
      <alignment/>
    </xf>
    <xf numFmtId="209" fontId="8" fillId="6" borderId="55" xfId="48" applyNumberFormat="1" applyFont="1" applyFill="1" applyBorder="1" applyAlignment="1">
      <alignment horizontal="center" vertical="center" textRotation="90" wrapText="1"/>
    </xf>
    <xf numFmtId="209" fontId="8" fillId="6" borderId="46" xfId="48" applyNumberFormat="1" applyFont="1" applyFill="1" applyBorder="1" applyAlignment="1">
      <alignment horizontal="center" vertical="center" textRotation="90" wrapText="1"/>
    </xf>
    <xf numFmtId="209" fontId="8" fillId="6" borderId="20" xfId="48" applyNumberFormat="1" applyFont="1" applyFill="1" applyBorder="1" applyAlignment="1">
      <alignment horizontal="center" vertical="center" textRotation="90" wrapText="1"/>
    </xf>
    <xf numFmtId="0" fontId="8" fillId="6" borderId="55"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20" xfId="0" applyFont="1" applyFill="1" applyBorder="1" applyAlignment="1">
      <alignment horizontal="center" vertical="center"/>
    </xf>
    <xf numFmtId="0" fontId="8" fillId="7" borderId="55" xfId="0" applyFont="1" applyFill="1" applyBorder="1" applyAlignment="1">
      <alignment horizontal="center" vertical="center" textRotation="90" wrapText="1"/>
    </xf>
    <xf numFmtId="0" fontId="8" fillId="7" borderId="46" xfId="0" applyFont="1" applyFill="1" applyBorder="1" applyAlignment="1">
      <alignment horizontal="center" vertical="center" textRotation="90" wrapText="1"/>
    </xf>
    <xf numFmtId="0" fontId="8" fillId="7" borderId="20" xfId="0" applyFont="1" applyFill="1" applyBorder="1" applyAlignment="1">
      <alignment horizontal="center" vertical="center" textRotation="90" wrapText="1"/>
    </xf>
    <xf numFmtId="209" fontId="8" fillId="7" borderId="55" xfId="48" applyNumberFormat="1" applyFont="1" applyFill="1" applyBorder="1" applyAlignment="1">
      <alignment horizontal="center" vertical="center" textRotation="90" wrapText="1"/>
    </xf>
    <xf numFmtId="209" fontId="8" fillId="7" borderId="46" xfId="48" applyNumberFormat="1" applyFont="1" applyFill="1" applyBorder="1" applyAlignment="1">
      <alignment horizontal="center" vertical="center" textRotation="90" wrapText="1"/>
    </xf>
    <xf numFmtId="209" fontId="8" fillId="7" borderId="20" xfId="48" applyNumberFormat="1" applyFont="1" applyFill="1" applyBorder="1" applyAlignment="1">
      <alignment horizontal="center" vertical="center" textRotation="90" wrapText="1"/>
    </xf>
    <xf numFmtId="0" fontId="67" fillId="0" borderId="31" xfId="0" applyFont="1" applyFill="1" applyBorder="1" applyAlignment="1">
      <alignment horizontal="left" vertical="center" wrapText="1"/>
    </xf>
    <xf numFmtId="0" fontId="67" fillId="0" borderId="56" xfId="0" applyFont="1" applyFill="1" applyBorder="1" applyAlignment="1">
      <alignment horizontal="left" vertical="center" wrapText="1"/>
    </xf>
    <xf numFmtId="0" fontId="67" fillId="0" borderId="57" xfId="0" applyFont="1" applyFill="1" applyBorder="1" applyAlignment="1">
      <alignment horizontal="left" vertical="center" wrapText="1"/>
    </xf>
    <xf numFmtId="0" fontId="67" fillId="34" borderId="43" xfId="0" applyFont="1" applyFill="1" applyBorder="1" applyAlignment="1">
      <alignment horizontal="center" vertical="center" wrapText="1"/>
    </xf>
    <xf numFmtId="0" fontId="67" fillId="34" borderId="19" xfId="0" applyFont="1" applyFill="1" applyBorder="1" applyAlignment="1">
      <alignment horizontal="center" vertical="center" wrapText="1"/>
    </xf>
    <xf numFmtId="0" fontId="67" fillId="34" borderId="39" xfId="0" applyFont="1" applyFill="1" applyBorder="1" applyAlignment="1">
      <alignment horizontal="center" vertical="center" wrapText="1"/>
    </xf>
    <xf numFmtId="209" fontId="6" fillId="6" borderId="58" xfId="0" applyNumberFormat="1" applyFont="1" applyFill="1" applyBorder="1" applyAlignment="1">
      <alignment horizontal="center" vertical="center" textRotation="90"/>
    </xf>
    <xf numFmtId="209" fontId="6" fillId="6" borderId="54" xfId="0" applyNumberFormat="1" applyFont="1" applyFill="1" applyBorder="1" applyAlignment="1">
      <alignment horizontal="center" vertical="center" textRotation="90"/>
    </xf>
    <xf numFmtId="209" fontId="6" fillId="6" borderId="59" xfId="0" applyNumberFormat="1" applyFont="1" applyFill="1" applyBorder="1" applyAlignment="1">
      <alignment horizontal="center" vertical="center" textRotation="90"/>
    </xf>
    <xf numFmtId="0" fontId="67" fillId="34" borderId="60" xfId="0" applyFont="1" applyFill="1" applyBorder="1" applyAlignment="1">
      <alignment horizontal="center" vertical="center" wrapText="1"/>
    </xf>
    <xf numFmtId="0" fontId="67" fillId="34" borderId="61" xfId="0" applyFont="1" applyFill="1" applyBorder="1" applyAlignment="1">
      <alignment horizontal="center" vertical="center" wrapText="1"/>
    </xf>
    <xf numFmtId="0" fontId="72" fillId="34" borderId="41" xfId="0" applyFont="1" applyFill="1" applyBorder="1" applyAlignment="1">
      <alignment horizontal="center" vertical="center" wrapText="1"/>
    </xf>
    <xf numFmtId="0" fontId="73" fillId="7" borderId="36" xfId="0" applyFont="1" applyFill="1" applyBorder="1" applyAlignment="1">
      <alignment horizontal="center" vertical="center" wrapText="1"/>
    </xf>
    <xf numFmtId="0" fontId="8" fillId="7" borderId="20" xfId="0" applyFont="1" applyFill="1" applyBorder="1" applyAlignment="1">
      <alignment horizontal="center" vertical="center"/>
    </xf>
    <xf numFmtId="0" fontId="8" fillId="7" borderId="10" xfId="0" applyFont="1" applyFill="1" applyBorder="1" applyAlignment="1">
      <alignment horizontal="center" vertical="center"/>
    </xf>
    <xf numFmtId="209" fontId="8" fillId="7" borderId="20" xfId="48" applyNumberFormat="1" applyFont="1" applyFill="1" applyBorder="1" applyAlignment="1">
      <alignment horizontal="justify" vertical="center" textRotation="90" wrapText="1"/>
    </xf>
    <xf numFmtId="209" fontId="8" fillId="7" borderId="10" xfId="48" applyNumberFormat="1" applyFont="1" applyFill="1" applyBorder="1" applyAlignment="1">
      <alignment horizontal="justify" vertical="center" textRotation="90" wrapText="1"/>
    </xf>
    <xf numFmtId="0" fontId="74" fillId="0" borderId="48" xfId="0" applyFont="1" applyBorder="1" applyAlignment="1">
      <alignment horizontal="center" vertical="center" wrapText="1"/>
    </xf>
    <xf numFmtId="0" fontId="74" fillId="0" borderId="40" xfId="0" applyFont="1" applyBorder="1" applyAlignment="1">
      <alignment horizontal="center" vertical="center" wrapText="1"/>
    </xf>
    <xf numFmtId="4" fontId="10" fillId="6" borderId="46" xfId="0" applyNumberFormat="1" applyFont="1" applyFill="1" applyBorder="1" applyAlignment="1">
      <alignment horizontal="center" vertical="center" textRotation="90"/>
    </xf>
    <xf numFmtId="0" fontId="10" fillId="6" borderId="46" xfId="0" applyFont="1" applyFill="1" applyBorder="1" applyAlignment="1">
      <alignment horizontal="center" vertical="center" textRotation="90"/>
    </xf>
    <xf numFmtId="0" fontId="10" fillId="6" borderId="20" xfId="0" applyFont="1" applyFill="1" applyBorder="1" applyAlignment="1">
      <alignment horizontal="center" vertical="center" textRotation="90"/>
    </xf>
    <xf numFmtId="4" fontId="0" fillId="6" borderId="46" xfId="0" applyNumberFormat="1" applyFont="1" applyFill="1" applyBorder="1" applyAlignment="1">
      <alignment horizontal="center" vertical="center" textRotation="90"/>
    </xf>
    <xf numFmtId="0" fontId="0" fillId="6" borderId="46" xfId="0" applyFont="1" applyFill="1" applyBorder="1" applyAlignment="1">
      <alignment horizontal="center" vertical="center" textRotation="90"/>
    </xf>
    <xf numFmtId="0" fontId="0" fillId="6" borderId="20" xfId="0" applyFont="1" applyFill="1" applyBorder="1" applyAlignment="1">
      <alignment horizontal="center" vertical="center" textRotation="90"/>
    </xf>
    <xf numFmtId="0" fontId="6" fillId="6" borderId="10" xfId="0" applyFont="1" applyFill="1" applyBorder="1" applyAlignment="1">
      <alignment vertical="center" wrapText="1"/>
    </xf>
    <xf numFmtId="0" fontId="6" fillId="6" borderId="10" xfId="0" applyFont="1" applyFill="1" applyBorder="1" applyAlignment="1">
      <alignment horizontal="left" vertical="center" wrapText="1"/>
    </xf>
    <xf numFmtId="0" fontId="0" fillId="6" borderId="55" xfId="0" applyFill="1" applyBorder="1" applyAlignment="1">
      <alignment horizontal="center" vertical="center"/>
    </xf>
    <xf numFmtId="0" fontId="0" fillId="6" borderId="46" xfId="0" applyFill="1" applyBorder="1" applyAlignment="1">
      <alignment horizontal="center" vertical="center"/>
    </xf>
    <xf numFmtId="0" fontId="0" fillId="6" borderId="20" xfId="0" applyFill="1" applyBorder="1" applyAlignment="1">
      <alignment horizontal="center" vertical="center"/>
    </xf>
    <xf numFmtId="209" fontId="7" fillId="7" borderId="55" xfId="48" applyNumberFormat="1" applyFont="1" applyFill="1" applyBorder="1" applyAlignment="1">
      <alignment horizontal="center" vertical="center" textRotation="90" wrapText="1"/>
    </xf>
    <xf numFmtId="209" fontId="7" fillId="7" borderId="46" xfId="48" applyNumberFormat="1" applyFont="1" applyFill="1" applyBorder="1" applyAlignment="1">
      <alignment horizontal="center" vertical="center" textRotation="90" wrapText="1"/>
    </xf>
    <xf numFmtId="209" fontId="7" fillId="7" borderId="20" xfId="48" applyNumberFormat="1" applyFont="1" applyFill="1" applyBorder="1" applyAlignment="1">
      <alignment horizontal="center" vertical="center" textRotation="90" wrapText="1"/>
    </xf>
    <xf numFmtId="0" fontId="8" fillId="6" borderId="55"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6" fillId="7" borderId="20"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73" fillId="6" borderId="36" xfId="0" applyFont="1" applyFill="1" applyBorder="1" applyAlignment="1">
      <alignment horizontal="center" vertical="center" wrapText="1"/>
    </xf>
    <xf numFmtId="209" fontId="7" fillId="6" borderId="55" xfId="48" applyNumberFormat="1" applyFont="1" applyFill="1" applyBorder="1" applyAlignment="1">
      <alignment horizontal="center" vertical="center" textRotation="90" wrapText="1"/>
    </xf>
    <xf numFmtId="209" fontId="7" fillId="6" borderId="46" xfId="48" applyNumberFormat="1" applyFont="1" applyFill="1" applyBorder="1" applyAlignment="1">
      <alignment horizontal="center" vertical="center" textRotation="90" wrapText="1"/>
    </xf>
    <xf numFmtId="209" fontId="7" fillId="6" borderId="20" xfId="48" applyNumberFormat="1" applyFont="1" applyFill="1" applyBorder="1" applyAlignment="1">
      <alignment horizontal="center" vertical="center" textRotation="90" wrapText="1"/>
    </xf>
    <xf numFmtId="0" fontId="67" fillId="0" borderId="31" xfId="0" applyFont="1" applyFill="1" applyBorder="1" applyAlignment="1">
      <alignment horizontal="center" vertical="center" wrapText="1"/>
    </xf>
    <xf numFmtId="0" fontId="67" fillId="0" borderId="56" xfId="0" applyFont="1" applyFill="1" applyBorder="1" applyAlignment="1">
      <alignment horizontal="center" vertical="center" wrapText="1"/>
    </xf>
    <xf numFmtId="0" fontId="67" fillId="0" borderId="62"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67" fillId="0" borderId="63" xfId="0" applyFont="1" applyFill="1" applyBorder="1" applyAlignment="1">
      <alignment horizontal="center" vertical="center" textRotation="90" wrapText="1"/>
    </xf>
    <xf numFmtId="0" fontId="67" fillId="0" borderId="17" xfId="0" applyFont="1" applyFill="1" applyBorder="1" applyAlignment="1">
      <alignment horizontal="center" vertical="center" textRotation="90" wrapText="1"/>
    </xf>
    <xf numFmtId="0" fontId="67" fillId="0" borderId="64" xfId="0" applyFont="1" applyFill="1" applyBorder="1" applyAlignment="1">
      <alignment horizontal="center" vertical="center" wrapText="1"/>
    </xf>
    <xf numFmtId="0" fontId="67" fillId="0" borderId="40" xfId="0" applyFont="1" applyFill="1" applyBorder="1" applyAlignment="1">
      <alignment horizontal="center" vertical="center" wrapText="1"/>
    </xf>
    <xf numFmtId="0" fontId="72" fillId="7" borderId="24" xfId="0" applyFont="1" applyFill="1" applyBorder="1" applyAlignment="1">
      <alignment horizontal="center" vertical="center" wrapText="1"/>
    </xf>
    <xf numFmtId="209" fontId="6" fillId="7" borderId="58" xfId="0" applyNumberFormat="1" applyFont="1" applyFill="1" applyBorder="1" applyAlignment="1">
      <alignment horizontal="center" vertical="center" textRotation="90"/>
    </xf>
    <xf numFmtId="209" fontId="6" fillId="7" borderId="54" xfId="0" applyNumberFormat="1" applyFont="1" applyFill="1" applyBorder="1" applyAlignment="1">
      <alignment horizontal="center" vertical="center" textRotation="90"/>
    </xf>
    <xf numFmtId="0" fontId="70" fillId="7" borderId="65" xfId="0" applyFont="1" applyFill="1" applyBorder="1" applyAlignment="1">
      <alignment horizontal="center" vertical="top" wrapText="1"/>
    </xf>
    <xf numFmtId="0" fontId="8" fillId="7" borderId="37" xfId="0" applyFont="1" applyFill="1" applyBorder="1" applyAlignment="1">
      <alignment horizontal="center" vertical="top" wrapText="1"/>
    </xf>
    <xf numFmtId="0" fontId="8" fillId="7" borderId="29" xfId="0" applyFont="1" applyFill="1" applyBorder="1" applyAlignment="1">
      <alignment horizontal="center" vertical="top" wrapText="1"/>
    </xf>
    <xf numFmtId="0" fontId="67" fillId="0" borderId="57" xfId="0" applyFont="1" applyFill="1" applyBorder="1" applyAlignment="1">
      <alignment horizontal="center" vertical="center" wrapText="1"/>
    </xf>
    <xf numFmtId="209" fontId="6" fillId="7" borderId="66" xfId="0" applyNumberFormat="1" applyFont="1" applyFill="1" applyBorder="1" applyAlignment="1">
      <alignment horizontal="center" vertical="center" textRotation="90"/>
    </xf>
    <xf numFmtId="209" fontId="6" fillId="7" borderId="59" xfId="0" applyNumberFormat="1" applyFont="1" applyFill="1" applyBorder="1" applyAlignment="1">
      <alignment horizontal="center" vertical="center" textRotation="90"/>
    </xf>
    <xf numFmtId="0" fontId="8" fillId="7" borderId="20" xfId="0" applyFont="1" applyFill="1" applyBorder="1" applyAlignment="1">
      <alignment horizontal="justify" vertical="center"/>
    </xf>
    <xf numFmtId="0" fontId="8" fillId="7" borderId="10" xfId="0" applyFont="1" applyFill="1" applyBorder="1" applyAlignment="1">
      <alignment horizontal="justify" vertical="center"/>
    </xf>
    <xf numFmtId="209" fontId="7" fillId="7" borderId="10" xfId="48" applyNumberFormat="1" applyFont="1" applyFill="1" applyBorder="1" applyAlignment="1">
      <alignment horizontal="center" vertical="center" textRotation="90" wrapText="1"/>
    </xf>
    <xf numFmtId="0" fontId="7" fillId="0" borderId="31"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65" fillId="0" borderId="31" xfId="0" applyFont="1" applyFill="1" applyBorder="1" applyAlignment="1">
      <alignment horizontal="left" vertical="center" wrapText="1"/>
    </xf>
    <xf numFmtId="0" fontId="65" fillId="0" borderId="56" xfId="0" applyFont="1" applyFill="1" applyBorder="1" applyAlignment="1">
      <alignment horizontal="left" vertical="center" wrapText="1"/>
    </xf>
    <xf numFmtId="0" fontId="65" fillId="0" borderId="57" xfId="0" applyFont="1" applyFill="1" applyBorder="1" applyAlignment="1">
      <alignment horizontal="left" vertical="center" wrapText="1"/>
    </xf>
    <xf numFmtId="0" fontId="6" fillId="7" borderId="23" xfId="0" applyFont="1" applyFill="1" applyBorder="1" applyAlignment="1">
      <alignment vertical="center" wrapText="1"/>
    </xf>
    <xf numFmtId="0" fontId="0" fillId="7" borderId="10" xfId="0" applyFill="1" applyBorder="1" applyAlignment="1">
      <alignment/>
    </xf>
    <xf numFmtId="0" fontId="6" fillId="7" borderId="10" xfId="0" applyFont="1" applyFill="1" applyBorder="1" applyAlignment="1">
      <alignment vertical="center" wrapText="1"/>
    </xf>
    <xf numFmtId="0" fontId="63" fillId="34" borderId="21" xfId="0" applyFont="1" applyFill="1" applyBorder="1" applyAlignment="1">
      <alignment horizontal="center" vertical="center" wrapText="1"/>
    </xf>
    <xf numFmtId="0" fontId="7" fillId="0" borderId="64"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7" xfId="0" applyFont="1" applyFill="1" applyBorder="1" applyAlignment="1">
      <alignment horizontal="left" vertical="center" wrapText="1"/>
    </xf>
    <xf numFmtId="209" fontId="13" fillId="7" borderId="23" xfId="48" applyNumberFormat="1" applyFont="1" applyFill="1" applyBorder="1" applyAlignment="1">
      <alignment horizontal="center" vertical="center" textRotation="90" wrapText="1"/>
    </xf>
    <xf numFmtId="209" fontId="13" fillId="7" borderId="10" xfId="48" applyNumberFormat="1" applyFont="1" applyFill="1" applyBorder="1" applyAlignment="1">
      <alignment horizontal="center" vertical="center" textRotation="90" wrapText="1"/>
    </xf>
    <xf numFmtId="209" fontId="13" fillId="7" borderId="24" xfId="48" applyNumberFormat="1" applyFont="1" applyFill="1" applyBorder="1" applyAlignment="1">
      <alignment horizontal="center" vertical="center" textRotation="90" wrapText="1"/>
    </xf>
    <xf numFmtId="209" fontId="6" fillId="7" borderId="23" xfId="48" applyNumberFormat="1" applyFont="1" applyFill="1" applyBorder="1" applyAlignment="1">
      <alignment horizontal="center" vertical="center" textRotation="90" wrapText="1"/>
    </xf>
    <xf numFmtId="209" fontId="6" fillId="7" borderId="10" xfId="48" applyNumberFormat="1" applyFont="1" applyFill="1" applyBorder="1" applyAlignment="1">
      <alignment horizontal="center" vertical="center" textRotation="90" wrapText="1"/>
    </xf>
    <xf numFmtId="209" fontId="6" fillId="7" borderId="24" xfId="48" applyNumberFormat="1" applyFont="1" applyFill="1" applyBorder="1" applyAlignment="1">
      <alignment horizontal="center" vertical="center" textRotation="90" wrapText="1"/>
    </xf>
    <xf numFmtId="0" fontId="6" fillId="7" borderId="23"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24" xfId="0" applyFont="1" applyFill="1" applyBorder="1" applyAlignment="1">
      <alignment horizontal="center" vertical="center"/>
    </xf>
    <xf numFmtId="0" fontId="13" fillId="34" borderId="32"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72" fillId="34" borderId="56" xfId="0" applyFont="1" applyFill="1" applyBorder="1" applyAlignment="1">
      <alignment horizontal="center" vertical="center" wrapText="1"/>
    </xf>
    <xf numFmtId="0" fontId="13" fillId="34" borderId="48"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4" borderId="68" xfId="0" applyFont="1" applyFill="1" applyBorder="1" applyAlignment="1">
      <alignment horizontal="left" vertical="center" wrapText="1"/>
    </xf>
    <xf numFmtId="0" fontId="65" fillId="0" borderId="64"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31" xfId="0" applyFont="1" applyFill="1" applyBorder="1" applyAlignment="1">
      <alignment horizontal="center" vertical="center" wrapText="1"/>
    </xf>
    <xf numFmtId="0" fontId="65" fillId="0" borderId="56" xfId="0" applyFont="1" applyFill="1" applyBorder="1" applyAlignment="1">
      <alignment horizontal="center" vertical="center" wrapText="1"/>
    </xf>
    <xf numFmtId="0" fontId="65" fillId="0" borderId="63" xfId="0" applyFont="1" applyFill="1" applyBorder="1" applyAlignment="1">
      <alignment horizontal="center" vertical="center" textRotation="90" wrapText="1"/>
    </xf>
    <xf numFmtId="0" fontId="65" fillId="0" borderId="17" xfId="0" applyFont="1" applyFill="1" applyBorder="1" applyAlignment="1">
      <alignment horizontal="center" vertical="center" textRotation="90" wrapText="1"/>
    </xf>
    <xf numFmtId="0" fontId="65" fillId="0" borderId="6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4" xfId="0" applyFont="1" applyFill="1" applyBorder="1" applyAlignment="1">
      <alignment horizontal="center" vertical="center" wrapText="1"/>
    </xf>
    <xf numFmtId="209" fontId="6" fillId="6" borderId="23" xfId="48" applyNumberFormat="1" applyFont="1" applyFill="1" applyBorder="1" applyAlignment="1">
      <alignment horizontal="center" vertical="center" textRotation="90" wrapText="1"/>
    </xf>
    <xf numFmtId="209" fontId="6" fillId="6" borderId="10" xfId="48" applyNumberFormat="1" applyFont="1" applyFill="1" applyBorder="1" applyAlignment="1">
      <alignment horizontal="center" vertical="center" textRotation="90" wrapText="1"/>
    </xf>
    <xf numFmtId="209" fontId="6" fillId="6" borderId="24" xfId="48" applyNumberFormat="1" applyFont="1" applyFill="1" applyBorder="1" applyAlignment="1">
      <alignment horizontal="center" vertical="center" textRotation="90" wrapText="1"/>
    </xf>
    <xf numFmtId="0" fontId="6" fillId="6" borderId="23" xfId="48" applyNumberFormat="1" applyFont="1" applyFill="1" applyBorder="1" applyAlignment="1">
      <alignment horizontal="center" vertical="center" wrapText="1"/>
    </xf>
    <xf numFmtId="0" fontId="6" fillId="6" borderId="10" xfId="48" applyNumberFormat="1" applyFont="1" applyFill="1" applyBorder="1" applyAlignment="1">
      <alignment horizontal="center" vertical="center" wrapText="1"/>
    </xf>
    <xf numFmtId="0" fontId="6" fillId="6" borderId="24" xfId="48" applyNumberFormat="1" applyFont="1" applyFill="1" applyBorder="1" applyAlignment="1">
      <alignment horizontal="center" vertical="center" wrapText="1"/>
    </xf>
    <xf numFmtId="209" fontId="13" fillId="6" borderId="23" xfId="48" applyNumberFormat="1" applyFont="1" applyFill="1" applyBorder="1" applyAlignment="1">
      <alignment horizontal="center" vertical="center" textRotation="90" wrapText="1"/>
    </xf>
    <xf numFmtId="209" fontId="13" fillId="6" borderId="10" xfId="48" applyNumberFormat="1" applyFont="1" applyFill="1" applyBorder="1" applyAlignment="1">
      <alignment horizontal="center" vertical="center" textRotation="90" wrapText="1"/>
    </xf>
    <xf numFmtId="209" fontId="13" fillId="6" borderId="24" xfId="48" applyNumberFormat="1" applyFont="1" applyFill="1" applyBorder="1" applyAlignment="1">
      <alignment horizontal="center" vertical="center" textRotation="90" wrapText="1"/>
    </xf>
    <xf numFmtId="0" fontId="6" fillId="7" borderId="23"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32" xfId="0" applyFont="1" applyFill="1" applyBorder="1" applyAlignment="1">
      <alignment horizontal="left" vertical="center" wrapText="1"/>
    </xf>
    <xf numFmtId="0" fontId="6" fillId="7" borderId="19" xfId="0" applyFont="1" applyFill="1" applyBorder="1" applyAlignment="1">
      <alignment horizontal="left" vertical="center" wrapText="1"/>
    </xf>
    <xf numFmtId="215" fontId="8" fillId="6" borderId="55" xfId="48" applyNumberFormat="1" applyFont="1" applyFill="1" applyBorder="1" applyAlignment="1">
      <alignment horizontal="center" vertical="center" textRotation="90" wrapText="1"/>
    </xf>
    <xf numFmtId="215" fontId="8" fillId="6" borderId="46" xfId="48" applyNumberFormat="1" applyFont="1" applyFill="1" applyBorder="1" applyAlignment="1">
      <alignment horizontal="center" vertical="center" textRotation="90" wrapText="1"/>
    </xf>
    <xf numFmtId="215" fontId="8" fillId="6" borderId="21" xfId="48" applyNumberFormat="1" applyFont="1" applyFill="1" applyBorder="1" applyAlignment="1">
      <alignment horizontal="center" vertical="center" textRotation="90" wrapText="1"/>
    </xf>
    <xf numFmtId="0" fontId="7" fillId="34" borderId="64"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31"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68"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7" fillId="7" borderId="23"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24" xfId="0" applyFont="1" applyFill="1" applyBorder="1" applyAlignment="1">
      <alignment horizontal="center" vertical="center" wrapText="1"/>
    </xf>
    <xf numFmtId="209" fontId="8" fillId="6" borderId="21" xfId="48" applyNumberFormat="1" applyFont="1" applyFill="1" applyBorder="1" applyAlignment="1">
      <alignment horizontal="center" vertical="center" textRotation="90" wrapText="1"/>
    </xf>
    <xf numFmtId="209" fontId="7" fillId="7" borderId="23" xfId="48" applyNumberFormat="1" applyFont="1" applyFill="1" applyBorder="1" applyAlignment="1">
      <alignment horizontal="justify" vertical="center" textRotation="90" wrapText="1"/>
    </xf>
    <xf numFmtId="209" fontId="7" fillId="7" borderId="10" xfId="48" applyNumberFormat="1" applyFont="1" applyFill="1" applyBorder="1" applyAlignment="1">
      <alignment horizontal="justify" vertical="center" textRotation="90" wrapText="1"/>
    </xf>
    <xf numFmtId="209" fontId="7" fillId="7" borderId="24" xfId="48" applyNumberFormat="1" applyFont="1" applyFill="1" applyBorder="1" applyAlignment="1">
      <alignment horizontal="justify" vertical="center" textRotation="90" wrapText="1"/>
    </xf>
    <xf numFmtId="209" fontId="8" fillId="7" borderId="23" xfId="48" applyNumberFormat="1" applyFont="1" applyFill="1" applyBorder="1" applyAlignment="1">
      <alignment horizontal="justify" vertical="center" textRotation="90" wrapText="1"/>
    </xf>
    <xf numFmtId="209" fontId="8" fillId="7" borderId="24" xfId="48" applyNumberFormat="1" applyFont="1" applyFill="1" applyBorder="1" applyAlignment="1">
      <alignment horizontal="justify" vertical="center" textRotation="90" wrapText="1"/>
    </xf>
    <xf numFmtId="215" fontId="8" fillId="7" borderId="23" xfId="48" applyNumberFormat="1" applyFont="1" applyFill="1" applyBorder="1" applyAlignment="1">
      <alignment horizontal="justify" vertical="center" textRotation="90" wrapText="1"/>
    </xf>
    <xf numFmtId="215" fontId="8" fillId="7" borderId="10" xfId="48" applyNumberFormat="1" applyFont="1" applyFill="1" applyBorder="1" applyAlignment="1">
      <alignment horizontal="justify" vertical="center" textRotation="90" wrapText="1"/>
    </xf>
    <xf numFmtId="215" fontId="8" fillId="7" borderId="24" xfId="48" applyNumberFormat="1" applyFont="1" applyFill="1" applyBorder="1" applyAlignment="1">
      <alignment horizontal="justify" vertical="center" textRotation="90" wrapText="1"/>
    </xf>
    <xf numFmtId="209" fontId="7" fillId="6" borderId="21" xfId="48" applyNumberFormat="1" applyFont="1" applyFill="1" applyBorder="1" applyAlignment="1">
      <alignment horizontal="center" vertical="center" textRotation="90" wrapText="1"/>
    </xf>
    <xf numFmtId="0" fontId="72" fillId="34" borderId="40" xfId="0" applyFont="1" applyFill="1" applyBorder="1" applyAlignment="1">
      <alignment horizontal="left" vertical="center" wrapText="1"/>
    </xf>
    <xf numFmtId="0" fontId="72" fillId="34" borderId="41" xfId="0" applyFont="1" applyFill="1" applyBorder="1" applyAlignment="1">
      <alignment horizontal="left" vertical="center" wrapText="1"/>
    </xf>
    <xf numFmtId="0" fontId="72" fillId="34" borderId="35" xfId="0" applyFont="1" applyFill="1" applyBorder="1" applyAlignment="1">
      <alignment horizontal="left" vertical="center" wrapText="1"/>
    </xf>
    <xf numFmtId="0" fontId="72" fillId="34" borderId="33" xfId="0" applyFont="1" applyFill="1" applyBorder="1" applyAlignment="1">
      <alignment horizontal="left" vertical="center" wrapText="1"/>
    </xf>
    <xf numFmtId="0" fontId="72" fillId="34" borderId="24" xfId="0" applyFont="1" applyFill="1" applyBorder="1" applyAlignment="1">
      <alignment horizontal="left" vertical="center" wrapText="1"/>
    </xf>
    <xf numFmtId="0" fontId="7" fillId="0" borderId="31" xfId="0" applyFont="1" applyBorder="1" applyAlignment="1">
      <alignment horizontal="left" vertical="center" wrapText="1"/>
    </xf>
    <xf numFmtId="0" fontId="7" fillId="0" borderId="62" xfId="0" applyFont="1" applyBorder="1" applyAlignment="1">
      <alignment horizontal="left" vertical="center" wrapText="1"/>
    </xf>
    <xf numFmtId="0" fontId="7" fillId="0" borderId="67" xfId="0" applyFont="1" applyBorder="1" applyAlignment="1">
      <alignment horizontal="left" vertical="center" wrapText="1"/>
    </xf>
    <xf numFmtId="0" fontId="7" fillId="0" borderId="6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211" fontId="6" fillId="7" borderId="55" xfId="0" applyNumberFormat="1" applyFont="1" applyFill="1" applyBorder="1" applyAlignment="1">
      <alignment horizontal="center" vertical="center" textRotation="90" wrapText="1"/>
    </xf>
    <xf numFmtId="211" fontId="6" fillId="7" borderId="46" xfId="0" applyNumberFormat="1" applyFont="1" applyFill="1" applyBorder="1" applyAlignment="1">
      <alignment horizontal="center" vertical="center" textRotation="90" wrapText="1"/>
    </xf>
    <xf numFmtId="0" fontId="6" fillId="7" borderId="69" xfId="0" applyFont="1" applyFill="1" applyBorder="1" applyAlignment="1">
      <alignment horizontal="center" vertical="center" wrapText="1"/>
    </xf>
    <xf numFmtId="209" fontId="13" fillId="7" borderId="46" xfId="48" applyNumberFormat="1" applyFont="1" applyFill="1" applyBorder="1" applyAlignment="1">
      <alignment horizontal="center" vertical="center" textRotation="90" wrapText="1"/>
    </xf>
    <xf numFmtId="219" fontId="6" fillId="7" borderId="46" xfId="48" applyNumberFormat="1" applyFont="1" applyFill="1" applyBorder="1" applyAlignment="1">
      <alignment horizontal="center" vertical="center" textRotation="90" wrapText="1"/>
    </xf>
    <xf numFmtId="0" fontId="6" fillId="7" borderId="23" xfId="0" applyNumberFormat="1" applyFont="1" applyFill="1" applyBorder="1" applyAlignment="1">
      <alignment horizontal="left" vertical="center" wrapText="1"/>
    </xf>
    <xf numFmtId="0" fontId="6" fillId="7" borderId="10" xfId="0" applyNumberFormat="1" applyFont="1" applyFill="1" applyBorder="1" applyAlignment="1">
      <alignment horizontal="left" vertical="center" wrapText="1"/>
    </xf>
    <xf numFmtId="0" fontId="6" fillId="7" borderId="24" xfId="0" applyNumberFormat="1" applyFont="1" applyFill="1" applyBorder="1" applyAlignment="1">
      <alignment horizontal="left" vertical="center" wrapText="1"/>
    </xf>
    <xf numFmtId="0" fontId="6" fillId="7" borderId="23" xfId="0" applyNumberFormat="1" applyFont="1" applyFill="1" applyBorder="1" applyAlignment="1">
      <alignment horizontal="center" vertical="center" wrapText="1"/>
    </xf>
    <xf numFmtId="0" fontId="6" fillId="7" borderId="10" xfId="0" applyNumberFormat="1" applyFont="1" applyFill="1" applyBorder="1" applyAlignment="1">
      <alignment horizontal="center" vertical="center" wrapText="1"/>
    </xf>
    <xf numFmtId="0" fontId="6" fillId="7" borderId="24" xfId="0" applyNumberFormat="1" applyFont="1" applyFill="1" applyBorder="1" applyAlignment="1">
      <alignment horizontal="center" vertical="center" wrapText="1"/>
    </xf>
    <xf numFmtId="0" fontId="6" fillId="6" borderId="19" xfId="0" applyFont="1" applyFill="1" applyBorder="1" applyAlignment="1">
      <alignment vertical="center" wrapText="1"/>
    </xf>
    <xf numFmtId="0" fontId="6" fillId="6" borderId="19" xfId="0" applyFont="1" applyFill="1" applyBorder="1" applyAlignment="1">
      <alignment/>
    </xf>
    <xf numFmtId="209" fontId="7" fillId="0" borderId="23" xfId="48" applyNumberFormat="1" applyFont="1" applyBorder="1" applyAlignment="1">
      <alignment horizontal="justify" vertical="center" textRotation="90" wrapText="1"/>
    </xf>
    <xf numFmtId="209" fontId="7" fillId="0" borderId="10" xfId="48" applyNumberFormat="1" applyFont="1" applyBorder="1" applyAlignment="1">
      <alignment horizontal="justify" vertical="center" textRotation="90" wrapText="1"/>
    </xf>
    <xf numFmtId="209" fontId="7" fillId="0" borderId="24" xfId="48" applyNumberFormat="1" applyFont="1" applyBorder="1" applyAlignment="1">
      <alignment horizontal="justify" vertical="center" textRotation="90" wrapText="1"/>
    </xf>
    <xf numFmtId="0" fontId="8" fillId="7" borderId="23" xfId="0" applyFont="1" applyFill="1" applyBorder="1" applyAlignment="1">
      <alignment horizontal="center" vertical="center" textRotation="90" wrapText="1"/>
    </xf>
    <xf numFmtId="0" fontId="8" fillId="7" borderId="10" xfId="0" applyFont="1" applyFill="1" applyBorder="1" applyAlignment="1">
      <alignment horizontal="center" vertical="center" textRotation="90" wrapText="1"/>
    </xf>
    <xf numFmtId="0" fontId="8" fillId="7" borderId="24" xfId="0" applyFont="1" applyFill="1" applyBorder="1" applyAlignment="1">
      <alignment horizontal="center" vertical="center" textRotation="90" wrapText="1"/>
    </xf>
    <xf numFmtId="209" fontId="8" fillId="7" borderId="23" xfId="48" applyNumberFormat="1" applyFont="1" applyFill="1" applyBorder="1" applyAlignment="1">
      <alignment horizontal="center" vertical="center" textRotation="90" wrapText="1"/>
    </xf>
    <xf numFmtId="209" fontId="8" fillId="7" borderId="10" xfId="48" applyNumberFormat="1" applyFont="1" applyFill="1" applyBorder="1" applyAlignment="1">
      <alignment horizontal="center" vertical="center" textRotation="90" wrapText="1"/>
    </xf>
    <xf numFmtId="209" fontId="8" fillId="7" borderId="24" xfId="48" applyNumberFormat="1" applyFont="1" applyFill="1" applyBorder="1" applyAlignment="1">
      <alignment horizontal="center" vertical="center" textRotation="90" wrapText="1"/>
    </xf>
    <xf numFmtId="209" fontId="7" fillId="0" borderId="23" xfId="48" applyNumberFormat="1" applyFont="1" applyBorder="1" applyAlignment="1">
      <alignment horizontal="center" vertical="center" textRotation="90" wrapText="1"/>
    </xf>
    <xf numFmtId="209" fontId="7" fillId="0" borderId="10" xfId="48" applyNumberFormat="1" applyFont="1" applyBorder="1" applyAlignment="1">
      <alignment horizontal="center" vertical="center" textRotation="90" wrapText="1"/>
    </xf>
    <xf numFmtId="209" fontId="7" fillId="0" borderId="24" xfId="48" applyNumberFormat="1" applyFont="1" applyBorder="1" applyAlignment="1">
      <alignment horizontal="center" vertical="center" textRotation="90" wrapText="1"/>
    </xf>
    <xf numFmtId="196" fontId="8" fillId="0" borderId="23" xfId="0" applyNumberFormat="1" applyFont="1" applyBorder="1" applyAlignment="1">
      <alignment horizontal="center" vertical="center" textRotation="90" wrapText="1"/>
    </xf>
    <xf numFmtId="196" fontId="8" fillId="0" borderId="10" xfId="0" applyNumberFormat="1" applyFont="1" applyBorder="1" applyAlignment="1">
      <alignment horizontal="center" vertical="center" textRotation="90" wrapText="1"/>
    </xf>
    <xf numFmtId="196" fontId="8" fillId="0" borderId="24" xfId="0" applyNumberFormat="1" applyFont="1" applyBorder="1" applyAlignment="1">
      <alignment horizontal="center" vertical="center" textRotation="90" wrapText="1"/>
    </xf>
    <xf numFmtId="201" fontId="8" fillId="0" borderId="23" xfId="0" applyNumberFormat="1" applyFont="1" applyBorder="1" applyAlignment="1">
      <alignment horizontal="center" vertical="center" textRotation="90" wrapText="1"/>
    </xf>
    <xf numFmtId="201" fontId="8" fillId="0" borderId="10" xfId="0" applyNumberFormat="1" applyFont="1" applyBorder="1" applyAlignment="1">
      <alignment horizontal="center" vertical="center" textRotation="90" wrapText="1"/>
    </xf>
    <xf numFmtId="201" fontId="8" fillId="0" borderId="24" xfId="0" applyNumberFormat="1" applyFont="1" applyBorder="1" applyAlignment="1">
      <alignment horizontal="center" vertical="center" textRotation="90" wrapText="1"/>
    </xf>
    <xf numFmtId="0" fontId="8" fillId="0" borderId="23"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209" fontId="7" fillId="7" borderId="23" xfId="48" applyNumberFormat="1" applyFont="1" applyFill="1" applyBorder="1" applyAlignment="1">
      <alignment horizontal="center" vertical="center" textRotation="90" wrapText="1"/>
    </xf>
    <xf numFmtId="209" fontId="7" fillId="7" borderId="24" xfId="48" applyNumberFormat="1" applyFont="1" applyFill="1" applyBorder="1" applyAlignment="1">
      <alignment horizontal="center" vertical="center" textRotation="90" wrapText="1"/>
    </xf>
    <xf numFmtId="211" fontId="8" fillId="0" borderId="23" xfId="0" applyNumberFormat="1" applyFont="1" applyBorder="1" applyAlignment="1">
      <alignment horizontal="center" vertical="center" textRotation="90" wrapText="1"/>
    </xf>
    <xf numFmtId="211" fontId="8" fillId="0" borderId="10" xfId="0" applyNumberFormat="1" applyFont="1" applyBorder="1" applyAlignment="1">
      <alignment horizontal="center" vertical="center" textRotation="90" wrapText="1"/>
    </xf>
    <xf numFmtId="211" fontId="8" fillId="0" borderId="24" xfId="0" applyNumberFormat="1" applyFont="1" applyBorder="1" applyAlignment="1">
      <alignment horizontal="center" vertical="center" textRotation="90"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65" fillId="0" borderId="63"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68" xfId="0" applyFont="1" applyBorder="1" applyAlignment="1">
      <alignment horizontal="left"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201" fontId="8" fillId="7" borderId="23" xfId="48" applyNumberFormat="1" applyFont="1" applyFill="1" applyBorder="1" applyAlignment="1">
      <alignment horizontal="center" vertical="center" textRotation="90" wrapText="1"/>
    </xf>
    <xf numFmtId="201" fontId="8" fillId="7" borderId="10" xfId="48" applyNumberFormat="1" applyFont="1" applyFill="1" applyBorder="1" applyAlignment="1">
      <alignment horizontal="center" vertical="center" textRotation="90" wrapText="1"/>
    </xf>
    <xf numFmtId="201" fontId="8" fillId="7" borderId="24" xfId="48" applyNumberFormat="1" applyFont="1" applyFill="1" applyBorder="1" applyAlignment="1">
      <alignment horizontal="center" vertical="center" textRotation="90" wrapText="1"/>
    </xf>
    <xf numFmtId="201" fontId="8" fillId="6" borderId="23" xfId="48" applyNumberFormat="1" applyFont="1" applyFill="1" applyBorder="1" applyAlignment="1">
      <alignment horizontal="center" vertical="center" textRotation="90" wrapText="1"/>
    </xf>
    <xf numFmtId="201" fontId="8" fillId="6" borderId="10" xfId="48" applyNumberFormat="1" applyFont="1" applyFill="1" applyBorder="1" applyAlignment="1">
      <alignment horizontal="center" vertical="center" textRotation="90" wrapText="1"/>
    </xf>
    <xf numFmtId="201" fontId="8" fillId="6" borderId="24" xfId="48" applyNumberFormat="1" applyFont="1" applyFill="1" applyBorder="1" applyAlignment="1">
      <alignment horizontal="center" vertical="center" textRotation="90" wrapText="1"/>
    </xf>
    <xf numFmtId="0" fontId="63" fillId="34" borderId="40" xfId="0" applyFont="1" applyFill="1" applyBorder="1" applyAlignment="1">
      <alignment horizontal="center" vertical="center" wrapText="1"/>
    </xf>
    <xf numFmtId="0" fontId="63" fillId="34" borderId="41"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48" xfId="0" applyFont="1" applyBorder="1" applyAlignment="1">
      <alignment horizontal="left" vertical="center" wrapText="1"/>
    </xf>
    <xf numFmtId="209" fontId="7" fillId="6" borderId="23" xfId="48" applyNumberFormat="1" applyFont="1" applyFill="1" applyBorder="1" applyAlignment="1">
      <alignment horizontal="center" vertical="center" textRotation="90" wrapText="1"/>
    </xf>
    <xf numFmtId="209" fontId="7" fillId="6" borderId="10" xfId="48" applyNumberFormat="1" applyFont="1" applyFill="1" applyBorder="1" applyAlignment="1">
      <alignment horizontal="center" vertical="center" textRotation="90" wrapText="1"/>
    </xf>
    <xf numFmtId="209" fontId="7" fillId="6" borderId="24" xfId="48" applyNumberFormat="1" applyFont="1" applyFill="1" applyBorder="1" applyAlignment="1">
      <alignment horizontal="center" vertical="center" textRotation="90" wrapText="1"/>
    </xf>
    <xf numFmtId="209" fontId="8" fillId="6" borderId="23" xfId="48" applyNumberFormat="1" applyFont="1" applyFill="1" applyBorder="1" applyAlignment="1">
      <alignment horizontal="center" vertical="center" textRotation="90" wrapText="1"/>
    </xf>
    <xf numFmtId="209" fontId="8" fillId="6" borderId="10" xfId="48" applyNumberFormat="1" applyFont="1" applyFill="1" applyBorder="1" applyAlignment="1">
      <alignment horizontal="center" vertical="center" textRotation="90" wrapText="1"/>
    </xf>
    <xf numFmtId="209" fontId="8" fillId="6" borderId="24" xfId="48" applyNumberFormat="1" applyFont="1" applyFill="1" applyBorder="1" applyAlignment="1">
      <alignment horizontal="center" vertical="center" textRotation="90"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B29"/>
  <sheetViews>
    <sheetView tabSelected="1" view="pageBreakPreview" zoomScale="70" zoomScaleNormal="70" zoomScaleSheetLayoutView="70" zoomScalePageLayoutView="0" workbookViewId="0" topLeftCell="B1">
      <selection activeCell="G29" sqref="G29"/>
    </sheetView>
  </sheetViews>
  <sheetFormatPr defaultColWidth="11.421875" defaultRowHeight="12.75" outlineLevelCol="1"/>
  <cols>
    <col min="1" max="1" width="4.00390625" style="0" customWidth="1"/>
    <col min="2" max="2" width="31.140625" style="0" customWidth="1"/>
    <col min="3" max="3" width="69.7109375" style="0" customWidth="1"/>
    <col min="4" max="4" width="15.421875" style="0" customWidth="1"/>
    <col min="5" max="5" width="62.421875" style="0" customWidth="1"/>
    <col min="6" max="6" width="7.00390625" style="0" customWidth="1" outlineLevel="1"/>
    <col min="7" max="7" width="12.8515625" style="0" customWidth="1" outlineLevel="1"/>
    <col min="8" max="8" width="7.7109375" style="0" hidden="1" customWidth="1"/>
    <col min="9" max="9" width="9.140625" style="0" customWidth="1"/>
    <col min="10" max="10" width="8.421875" style="0" customWidth="1"/>
    <col min="11" max="11" width="12.421875" style="0" customWidth="1"/>
    <col min="12" max="12" width="7.00390625" style="0" customWidth="1"/>
    <col min="13" max="13" width="8.57421875" style="0" customWidth="1"/>
    <col min="14" max="14" width="4.57421875" style="0" customWidth="1"/>
    <col min="15" max="15" width="7.57421875" style="0" customWidth="1"/>
    <col min="16" max="16" width="7.8515625" style="0" customWidth="1"/>
    <col min="17" max="17" width="5.00390625" style="0" customWidth="1"/>
    <col min="18" max="18" width="4.140625" style="0" customWidth="1"/>
    <col min="19" max="19" width="7.00390625" style="0" customWidth="1"/>
    <col min="20" max="20" width="7.28125" style="0" customWidth="1"/>
    <col min="21" max="21" width="17.140625" style="0" customWidth="1"/>
    <col min="22" max="22" width="18.7109375" style="0" customWidth="1"/>
    <col min="23" max="23" width="13.421875" style="0" bestFit="1" customWidth="1"/>
    <col min="25" max="25" width="17.140625" style="0" customWidth="1"/>
    <col min="26" max="26" width="22.7109375" style="0" customWidth="1"/>
    <col min="27" max="27" width="7.140625" style="0" customWidth="1"/>
  </cols>
  <sheetData>
    <row r="1" ht="18.75" customHeight="1" thickBot="1"/>
    <row r="2" spans="2:20" ht="42" customHeight="1" thickBot="1">
      <c r="B2" s="423" t="s">
        <v>59</v>
      </c>
      <c r="C2" s="424"/>
      <c r="D2" s="424"/>
      <c r="E2" s="424"/>
      <c r="F2" s="424"/>
      <c r="G2" s="424"/>
      <c r="H2" s="424"/>
      <c r="I2" s="424"/>
      <c r="J2" s="424"/>
      <c r="K2" s="424"/>
      <c r="L2" s="424"/>
      <c r="M2" s="424"/>
      <c r="N2" s="424"/>
      <c r="O2" s="424"/>
      <c r="P2" s="424"/>
      <c r="Q2" s="424"/>
      <c r="R2" s="424"/>
      <c r="S2" s="424"/>
      <c r="T2" s="439"/>
    </row>
    <row r="3" spans="2:20" ht="30.75" customHeight="1" thickBot="1">
      <c r="B3" s="445" t="s">
        <v>307</v>
      </c>
      <c r="C3" s="446"/>
      <c r="D3" s="446"/>
      <c r="E3" s="446"/>
      <c r="F3" s="446"/>
      <c r="G3" s="446"/>
      <c r="H3" s="446"/>
      <c r="I3" s="446"/>
      <c r="J3" s="446"/>
      <c r="K3" s="446"/>
      <c r="L3" s="446"/>
      <c r="M3" s="446"/>
      <c r="N3" s="446"/>
      <c r="O3" s="446"/>
      <c r="P3" s="446"/>
      <c r="Q3" s="446"/>
      <c r="R3" s="446"/>
      <c r="S3" s="446"/>
      <c r="T3" s="447"/>
    </row>
    <row r="4" spans="1:20" ht="35.25" customHeight="1" thickBot="1">
      <c r="A4" s="2"/>
      <c r="B4" s="431" t="s">
        <v>58</v>
      </c>
      <c r="C4" s="423" t="s">
        <v>68</v>
      </c>
      <c r="D4" s="424"/>
      <c r="E4" s="424"/>
      <c r="F4" s="424"/>
      <c r="G4" s="424"/>
      <c r="H4" s="424"/>
      <c r="I4" s="424"/>
      <c r="J4" s="424"/>
      <c r="K4" s="425"/>
      <c r="L4" s="425"/>
      <c r="M4" s="425"/>
      <c r="N4" s="423" t="s">
        <v>37</v>
      </c>
      <c r="O4" s="424"/>
      <c r="P4" s="424"/>
      <c r="Q4" s="424"/>
      <c r="R4" s="424"/>
      <c r="S4" s="424"/>
      <c r="T4" s="429" t="s">
        <v>18</v>
      </c>
    </row>
    <row r="5" spans="1:20" ht="370.5" customHeight="1" thickBot="1">
      <c r="A5" s="2"/>
      <c r="B5" s="432"/>
      <c r="C5" s="113" t="s">
        <v>33</v>
      </c>
      <c r="D5" s="140" t="s">
        <v>34</v>
      </c>
      <c r="E5" s="113" t="s">
        <v>0</v>
      </c>
      <c r="F5" s="114" t="s">
        <v>20</v>
      </c>
      <c r="G5" s="114" t="s">
        <v>21</v>
      </c>
      <c r="H5" s="115" t="s">
        <v>22</v>
      </c>
      <c r="I5" s="114" t="s">
        <v>55</v>
      </c>
      <c r="J5" s="114" t="s">
        <v>67</v>
      </c>
      <c r="K5" s="114" t="s">
        <v>23</v>
      </c>
      <c r="L5" s="116" t="s">
        <v>24</v>
      </c>
      <c r="M5" s="114" t="s">
        <v>25</v>
      </c>
      <c r="N5" s="114" t="s">
        <v>19</v>
      </c>
      <c r="O5" s="115" t="s">
        <v>26</v>
      </c>
      <c r="P5" s="114" t="s">
        <v>27</v>
      </c>
      <c r="Q5" s="114" t="s">
        <v>38</v>
      </c>
      <c r="R5" s="115" t="s">
        <v>28</v>
      </c>
      <c r="S5" s="116" t="s">
        <v>29</v>
      </c>
      <c r="T5" s="430"/>
    </row>
    <row r="6" spans="1:20" ht="18" customHeight="1" thickBot="1">
      <c r="A6" s="2"/>
      <c r="B6" s="448" t="s">
        <v>57</v>
      </c>
      <c r="C6" s="449"/>
      <c r="D6" s="449"/>
      <c r="E6" s="449"/>
      <c r="F6" s="449"/>
      <c r="G6" s="449"/>
      <c r="H6" s="449"/>
      <c r="I6" s="449"/>
      <c r="J6" s="449"/>
      <c r="K6" s="449"/>
      <c r="L6" s="449"/>
      <c r="M6" s="449"/>
      <c r="N6" s="449"/>
      <c r="O6" s="449"/>
      <c r="P6" s="449"/>
      <c r="Q6" s="449"/>
      <c r="R6" s="449"/>
      <c r="S6" s="449"/>
      <c r="T6" s="450"/>
    </row>
    <row r="7" spans="2:28" ht="87.75" customHeight="1">
      <c r="B7" s="390" t="s">
        <v>60</v>
      </c>
      <c r="C7" s="91" t="s">
        <v>61</v>
      </c>
      <c r="D7" s="91" t="s">
        <v>16</v>
      </c>
      <c r="E7" s="91" t="s">
        <v>62</v>
      </c>
      <c r="F7" s="110">
        <v>61</v>
      </c>
      <c r="G7" s="110">
        <v>58</v>
      </c>
      <c r="H7" s="110"/>
      <c r="I7" s="74">
        <f>(G7/F7)*100</f>
        <v>95.08196721311475</v>
      </c>
      <c r="J7" s="110">
        <v>183</v>
      </c>
      <c r="K7" s="110">
        <f>(61+58)</f>
        <v>119</v>
      </c>
      <c r="L7" s="74">
        <f>(K7/J7)*100</f>
        <v>65.02732240437157</v>
      </c>
      <c r="M7" s="426"/>
      <c r="N7" s="434">
        <v>21714600000</v>
      </c>
      <c r="O7" s="378">
        <f>(6826683701.64+417642984.26)</f>
        <v>7244326685.900001</v>
      </c>
      <c r="P7" s="375">
        <f>(O7/N7)*100</f>
        <v>33.361547925819494</v>
      </c>
      <c r="Q7" s="411">
        <f>(52083238493+1500000000)</f>
        <v>53583238493</v>
      </c>
      <c r="R7" s="378">
        <f>(18221740263+O7)</f>
        <v>25466066948.9</v>
      </c>
      <c r="S7" s="375">
        <f>(R7/Q7)*100</f>
        <v>47.52618106915437</v>
      </c>
      <c r="T7" s="436"/>
      <c r="U7" s="25"/>
      <c r="Y7" s="282"/>
      <c r="Z7" s="282"/>
      <c r="AA7" s="332"/>
      <c r="AB7" s="1"/>
    </row>
    <row r="8" spans="2:28" ht="50.25" customHeight="1">
      <c r="B8" s="390"/>
      <c r="C8" s="127" t="s">
        <v>63</v>
      </c>
      <c r="D8" s="127" t="s">
        <v>16</v>
      </c>
      <c r="E8" s="127" t="s">
        <v>64</v>
      </c>
      <c r="F8" s="125">
        <v>2</v>
      </c>
      <c r="G8" s="73">
        <v>1</v>
      </c>
      <c r="H8" s="110"/>
      <c r="I8" s="74">
        <f>(G8/F8)*100</f>
        <v>50</v>
      </c>
      <c r="J8" s="127">
        <v>6</v>
      </c>
      <c r="K8" s="347">
        <v>3</v>
      </c>
      <c r="L8" s="74">
        <f>(K8/J8)*100</f>
        <v>50</v>
      </c>
      <c r="M8" s="427"/>
      <c r="N8" s="435"/>
      <c r="O8" s="379"/>
      <c r="P8" s="376"/>
      <c r="Q8" s="412"/>
      <c r="R8" s="379"/>
      <c r="S8" s="376"/>
      <c r="T8" s="437"/>
      <c r="U8" s="25">
        <v>7244326686</v>
      </c>
      <c r="Y8" s="282"/>
      <c r="Z8" s="282"/>
      <c r="AA8" s="332"/>
      <c r="AB8" s="1"/>
    </row>
    <row r="9" spans="2:28" ht="63" customHeight="1">
      <c r="B9" s="390"/>
      <c r="C9" s="127" t="s">
        <v>65</v>
      </c>
      <c r="D9" s="127" t="s">
        <v>16</v>
      </c>
      <c r="E9" s="127" t="s">
        <v>66</v>
      </c>
      <c r="F9" s="125">
        <v>0</v>
      </c>
      <c r="G9" s="73">
        <v>0</v>
      </c>
      <c r="H9" s="110"/>
      <c r="I9" s="74">
        <v>0</v>
      </c>
      <c r="J9" s="127">
        <v>1</v>
      </c>
      <c r="K9" s="336">
        <v>1</v>
      </c>
      <c r="L9" s="74">
        <f>(K9/J9)*100</f>
        <v>100</v>
      </c>
      <c r="M9" s="427"/>
      <c r="N9" s="435"/>
      <c r="O9" s="380"/>
      <c r="P9" s="377"/>
      <c r="Q9" s="413"/>
      <c r="R9" s="380"/>
      <c r="S9" s="377"/>
      <c r="T9" s="437"/>
      <c r="U9" s="25"/>
      <c r="Y9" s="282"/>
      <c r="Z9" s="282"/>
      <c r="AA9" s="332"/>
      <c r="AB9" s="1"/>
    </row>
    <row r="10" spans="2:28" ht="38.25" customHeight="1" thickBot="1">
      <c r="B10" s="391"/>
      <c r="C10" s="433" t="s">
        <v>138</v>
      </c>
      <c r="D10" s="433"/>
      <c r="E10" s="433"/>
      <c r="F10" s="151">
        <v>200</v>
      </c>
      <c r="G10" s="147">
        <f>(I10/F10)</f>
        <v>0.7254098360655737</v>
      </c>
      <c r="H10" s="151"/>
      <c r="I10" s="152">
        <f>SUM(I6:I9)</f>
        <v>145.08196721311475</v>
      </c>
      <c r="J10" s="151">
        <v>300</v>
      </c>
      <c r="K10" s="147">
        <f>(L10/J10)</f>
        <v>0.7167577413479053</v>
      </c>
      <c r="L10" s="151">
        <f>SUM(L6:L9)</f>
        <v>215.02732240437157</v>
      </c>
      <c r="M10" s="428"/>
      <c r="N10" s="130"/>
      <c r="O10" s="129"/>
      <c r="P10" s="131"/>
      <c r="Q10" s="129"/>
      <c r="R10" s="129"/>
      <c r="S10" s="132"/>
      <c r="T10" s="438"/>
      <c r="U10" s="25" t="s">
        <v>309</v>
      </c>
      <c r="Y10" s="282"/>
      <c r="Z10" s="282"/>
      <c r="AA10" s="332"/>
      <c r="AB10" s="1"/>
    </row>
    <row r="11" spans="2:28" ht="19.5" customHeight="1" thickBot="1">
      <c r="B11" s="381" t="s">
        <v>57</v>
      </c>
      <c r="C11" s="382"/>
      <c r="D11" s="382"/>
      <c r="E11" s="382"/>
      <c r="F11" s="382"/>
      <c r="G11" s="382"/>
      <c r="H11" s="382"/>
      <c r="I11" s="382"/>
      <c r="J11" s="382"/>
      <c r="K11" s="382"/>
      <c r="L11" s="382"/>
      <c r="M11" s="382"/>
      <c r="N11" s="382"/>
      <c r="O11" s="382"/>
      <c r="P11" s="382"/>
      <c r="Q11" s="382"/>
      <c r="R11" s="382"/>
      <c r="S11" s="382"/>
      <c r="T11" s="383"/>
      <c r="Y11" s="1"/>
      <c r="Z11" s="1"/>
      <c r="AA11" s="1"/>
      <c r="AB11" s="1"/>
    </row>
    <row r="12" spans="2:22" ht="409.5">
      <c r="B12" s="384" t="s">
        <v>69</v>
      </c>
      <c r="C12" s="60" t="s">
        <v>72</v>
      </c>
      <c r="D12" s="60" t="s">
        <v>15</v>
      </c>
      <c r="E12" s="69" t="s">
        <v>32</v>
      </c>
      <c r="F12" s="111">
        <v>4</v>
      </c>
      <c r="G12" s="69">
        <v>2</v>
      </c>
      <c r="H12" s="69">
        <f>(H12/G12)*100</f>
        <v>0</v>
      </c>
      <c r="I12" s="69">
        <f>(G12/F12)*100</f>
        <v>50</v>
      </c>
      <c r="J12" s="69">
        <v>18</v>
      </c>
      <c r="K12" s="69">
        <v>12</v>
      </c>
      <c r="L12" s="69">
        <f>(K12/J12)*100</f>
        <v>66.66666666666666</v>
      </c>
      <c r="M12" s="414"/>
      <c r="N12" s="387">
        <v>3000000000</v>
      </c>
      <c r="O12" s="369">
        <v>1726585895</v>
      </c>
      <c r="P12" s="372">
        <f>(O12/N12)*100</f>
        <v>57.55286316666667</v>
      </c>
      <c r="Q12" s="420">
        <f>(8000000000+1330310316)</f>
        <v>9330310316</v>
      </c>
      <c r="R12" s="369">
        <f>(6096287971.67+12)</f>
        <v>6096287983.67</v>
      </c>
      <c r="S12" s="372">
        <f>(R12/Q12)*100</f>
        <v>65.33853405942817</v>
      </c>
      <c r="T12" s="339" t="s">
        <v>308</v>
      </c>
      <c r="U12" s="25"/>
      <c r="V12" s="136"/>
    </row>
    <row r="13" spans="2:21" ht="54.75" customHeight="1">
      <c r="B13" s="385"/>
      <c r="C13" s="124" t="s">
        <v>73</v>
      </c>
      <c r="D13" s="124" t="s">
        <v>15</v>
      </c>
      <c r="E13" s="123" t="s">
        <v>74</v>
      </c>
      <c r="F13" s="109">
        <v>1</v>
      </c>
      <c r="G13" s="123">
        <v>1</v>
      </c>
      <c r="H13" s="123"/>
      <c r="I13" s="69">
        <f>(G13/F13)*100</f>
        <v>100</v>
      </c>
      <c r="J13" s="123">
        <v>3</v>
      </c>
      <c r="K13" s="353">
        <v>2</v>
      </c>
      <c r="L13" s="69">
        <f>(K13/J13)*100</f>
        <v>66.66666666666666</v>
      </c>
      <c r="M13" s="415"/>
      <c r="N13" s="388"/>
      <c r="O13" s="370"/>
      <c r="P13" s="373"/>
      <c r="Q13" s="421"/>
      <c r="R13" s="370"/>
      <c r="S13" s="373"/>
      <c r="T13" s="141"/>
      <c r="U13" s="25"/>
    </row>
    <row r="14" spans="2:21" ht="54.75" customHeight="1">
      <c r="B14" s="385"/>
      <c r="C14" s="124" t="s">
        <v>75</v>
      </c>
      <c r="D14" s="124" t="s">
        <v>15</v>
      </c>
      <c r="E14" s="123" t="s">
        <v>76</v>
      </c>
      <c r="F14" s="109">
        <v>1</v>
      </c>
      <c r="G14" s="28">
        <v>0.2</v>
      </c>
      <c r="H14" s="123"/>
      <c r="I14" s="69">
        <f>(G14/F14)*100</f>
        <v>20</v>
      </c>
      <c r="J14" s="28">
        <v>3</v>
      </c>
      <c r="K14" s="357">
        <v>1.2</v>
      </c>
      <c r="L14" s="69">
        <f>(K14/J14)*100</f>
        <v>40</v>
      </c>
      <c r="M14" s="415"/>
      <c r="N14" s="388"/>
      <c r="O14" s="370"/>
      <c r="P14" s="373"/>
      <c r="Q14" s="421"/>
      <c r="R14" s="370"/>
      <c r="S14" s="373"/>
      <c r="T14" s="142"/>
      <c r="U14" s="25"/>
    </row>
    <row r="15" spans="2:21" ht="54.75" customHeight="1">
      <c r="B15" s="385"/>
      <c r="C15" s="124" t="s">
        <v>77</v>
      </c>
      <c r="D15" s="124" t="s">
        <v>54</v>
      </c>
      <c r="E15" s="123" t="s">
        <v>78</v>
      </c>
      <c r="F15" s="109">
        <v>2</v>
      </c>
      <c r="G15" s="28">
        <v>1</v>
      </c>
      <c r="H15" s="123"/>
      <c r="I15" s="69">
        <f>(G15/F15)*100</f>
        <v>50</v>
      </c>
      <c r="J15" s="28">
        <v>6</v>
      </c>
      <c r="K15" s="353">
        <v>3</v>
      </c>
      <c r="L15" s="69">
        <f>(K15/J15)*100</f>
        <v>50</v>
      </c>
      <c r="M15" s="416"/>
      <c r="N15" s="389"/>
      <c r="O15" s="371"/>
      <c r="P15" s="374"/>
      <c r="Q15" s="422"/>
      <c r="R15" s="371"/>
      <c r="S15" s="374"/>
      <c r="T15" s="142"/>
      <c r="U15" s="25"/>
    </row>
    <row r="16" spans="2:21" ht="30" customHeight="1" thickBot="1">
      <c r="B16" s="386"/>
      <c r="C16" s="419" t="s">
        <v>138</v>
      </c>
      <c r="D16" s="419"/>
      <c r="E16" s="419"/>
      <c r="F16" s="112">
        <v>400</v>
      </c>
      <c r="G16" s="137">
        <f>(I16/F16)</f>
        <v>0.55</v>
      </c>
      <c r="H16" s="112"/>
      <c r="I16" s="69">
        <f>SUM(I12:I15)</f>
        <v>220</v>
      </c>
      <c r="J16" s="112">
        <v>400</v>
      </c>
      <c r="K16" s="137">
        <f>(L16/J16)</f>
        <v>0.5583333333333332</v>
      </c>
      <c r="L16" s="112">
        <f>SUM(L12:L15)</f>
        <v>223.33333333333331</v>
      </c>
      <c r="M16" s="69"/>
      <c r="N16" s="133"/>
      <c r="O16" s="134"/>
      <c r="P16" s="135"/>
      <c r="Q16" s="134"/>
      <c r="R16" s="134"/>
      <c r="S16" s="135"/>
      <c r="T16" s="143"/>
      <c r="U16" s="25" t="s">
        <v>309</v>
      </c>
    </row>
    <row r="17" spans="2:20" ht="24" customHeight="1" thickBot="1">
      <c r="B17" s="381" t="s">
        <v>57</v>
      </c>
      <c r="C17" s="382"/>
      <c r="D17" s="382"/>
      <c r="E17" s="382"/>
      <c r="F17" s="382"/>
      <c r="G17" s="382"/>
      <c r="H17" s="382"/>
      <c r="I17" s="382"/>
      <c r="J17" s="382"/>
      <c r="K17" s="382"/>
      <c r="L17" s="382"/>
      <c r="M17" s="382"/>
      <c r="N17" s="382"/>
      <c r="O17" s="382"/>
      <c r="P17" s="382"/>
      <c r="Q17" s="382"/>
      <c r="R17" s="382"/>
      <c r="S17" s="382"/>
      <c r="T17" s="383"/>
    </row>
    <row r="18" spans="2:21" ht="59.25" customHeight="1">
      <c r="B18" s="384" t="s">
        <v>79</v>
      </c>
      <c r="C18" s="417" t="s">
        <v>70</v>
      </c>
      <c r="D18" s="121" t="s">
        <v>16</v>
      </c>
      <c r="E18" s="121" t="s">
        <v>71</v>
      </c>
      <c r="F18" s="74">
        <v>1</v>
      </c>
      <c r="G18" s="91">
        <v>0.4</v>
      </c>
      <c r="H18" s="91"/>
      <c r="I18" s="74">
        <f>(G18/F18)*100</f>
        <v>40</v>
      </c>
      <c r="J18" s="91">
        <v>2</v>
      </c>
      <c r="K18" s="91">
        <v>1.4</v>
      </c>
      <c r="L18" s="74">
        <f>(K18/J18)*100</f>
        <v>70</v>
      </c>
      <c r="M18" s="394"/>
      <c r="N18" s="440">
        <v>240000000</v>
      </c>
      <c r="O18" s="396">
        <v>0</v>
      </c>
      <c r="P18" s="442"/>
      <c r="Q18" s="413">
        <v>500000000</v>
      </c>
      <c r="R18" s="396">
        <v>158716673.34</v>
      </c>
      <c r="S18" s="442">
        <f>(R18/Q18)*100</f>
        <v>31.743334668</v>
      </c>
      <c r="T18" s="340" t="s">
        <v>308</v>
      </c>
      <c r="U18" s="25"/>
    </row>
    <row r="19" spans="2:21" ht="57" customHeight="1">
      <c r="B19" s="385"/>
      <c r="C19" s="418"/>
      <c r="D19" s="122" t="s">
        <v>16</v>
      </c>
      <c r="E19" s="127" t="s">
        <v>301</v>
      </c>
      <c r="F19" s="68">
        <v>0</v>
      </c>
      <c r="G19" s="91">
        <v>0</v>
      </c>
      <c r="H19" s="127"/>
      <c r="I19" s="74">
        <v>0</v>
      </c>
      <c r="J19" s="68">
        <v>2</v>
      </c>
      <c r="K19" s="91">
        <v>0.9</v>
      </c>
      <c r="L19" s="74">
        <f>(K19/J19)*100</f>
        <v>45</v>
      </c>
      <c r="M19" s="395"/>
      <c r="N19" s="441"/>
      <c r="O19" s="397"/>
      <c r="P19" s="443"/>
      <c r="Q19" s="444"/>
      <c r="R19" s="397"/>
      <c r="S19" s="443"/>
      <c r="T19" s="139"/>
      <c r="U19" s="25"/>
    </row>
    <row r="20" spans="2:21" ht="27.75" customHeight="1" thickBot="1">
      <c r="B20" s="144"/>
      <c r="C20" s="393" t="s">
        <v>138</v>
      </c>
      <c r="D20" s="393"/>
      <c r="E20" s="393"/>
      <c r="F20" s="112">
        <v>100</v>
      </c>
      <c r="G20" s="137">
        <f>(I20/F20)</f>
        <v>0.4</v>
      </c>
      <c r="H20" s="112"/>
      <c r="I20" s="69">
        <f>SUM(I18:I19)</f>
        <v>40</v>
      </c>
      <c r="J20" s="112">
        <v>200</v>
      </c>
      <c r="K20" s="137">
        <f>(L20/J20)</f>
        <v>0.575</v>
      </c>
      <c r="L20" s="112">
        <f>SUM(L18:L19)</f>
        <v>115</v>
      </c>
      <c r="M20" s="117"/>
      <c r="N20" s="117"/>
      <c r="O20" s="117"/>
      <c r="P20" s="117"/>
      <c r="Q20" s="117"/>
      <c r="R20" s="117"/>
      <c r="S20" s="117"/>
      <c r="T20" s="118"/>
      <c r="U20" s="25" t="s">
        <v>309</v>
      </c>
    </row>
    <row r="21" spans="2:20" ht="26.25" customHeight="1" thickBot="1">
      <c r="B21" s="381" t="s">
        <v>57</v>
      </c>
      <c r="C21" s="382"/>
      <c r="D21" s="382"/>
      <c r="E21" s="382"/>
      <c r="F21" s="382"/>
      <c r="G21" s="382"/>
      <c r="H21" s="382"/>
      <c r="I21" s="382"/>
      <c r="J21" s="382"/>
      <c r="K21" s="382"/>
      <c r="L21" s="382"/>
      <c r="M21" s="382"/>
      <c r="N21" s="382"/>
      <c r="O21" s="382"/>
      <c r="P21" s="382"/>
      <c r="Q21" s="382"/>
      <c r="R21" s="382"/>
      <c r="S21" s="382"/>
      <c r="T21" s="383"/>
    </row>
    <row r="22" spans="2:22" ht="42.75" customHeight="1">
      <c r="B22" s="398" t="s">
        <v>92</v>
      </c>
      <c r="C22" s="69" t="s">
        <v>80</v>
      </c>
      <c r="D22" s="66" t="s">
        <v>16</v>
      </c>
      <c r="E22" s="69" t="s">
        <v>81</v>
      </c>
      <c r="F22" s="70">
        <v>1</v>
      </c>
      <c r="G22" s="66">
        <v>0.7</v>
      </c>
      <c r="H22" s="66"/>
      <c r="I22" s="66">
        <f>(G22/F22)*100</f>
        <v>70</v>
      </c>
      <c r="J22" s="52">
        <v>1</v>
      </c>
      <c r="K22" s="66">
        <v>0.7</v>
      </c>
      <c r="L22" s="66">
        <f>(K22/J22)*100</f>
        <v>70</v>
      </c>
      <c r="M22" s="66"/>
      <c r="N22" s="400">
        <v>500000000</v>
      </c>
      <c r="O22" s="403">
        <v>0</v>
      </c>
      <c r="P22" s="408">
        <f>(O22/N22)*100</f>
        <v>0</v>
      </c>
      <c r="Q22" s="400">
        <v>1500000000</v>
      </c>
      <c r="R22" s="403">
        <v>622228216.87</v>
      </c>
      <c r="S22" s="408">
        <f>(R22/Q22)*100</f>
        <v>41.48188112466667</v>
      </c>
      <c r="T22" s="346" t="s">
        <v>309</v>
      </c>
      <c r="U22" s="341"/>
      <c r="V22" s="263"/>
    </row>
    <row r="23" spans="2:22" ht="70.5" customHeight="1">
      <c r="B23" s="398"/>
      <c r="C23" s="123" t="s">
        <v>82</v>
      </c>
      <c r="D23" s="28" t="s">
        <v>16</v>
      </c>
      <c r="E23" s="123" t="s">
        <v>83</v>
      </c>
      <c r="F23" s="29">
        <v>1</v>
      </c>
      <c r="G23" s="66">
        <v>0</v>
      </c>
      <c r="H23" s="28"/>
      <c r="I23" s="66">
        <f>(G23/F23)*100</f>
        <v>0</v>
      </c>
      <c r="J23" s="29">
        <v>2</v>
      </c>
      <c r="K23" s="66">
        <v>1</v>
      </c>
      <c r="L23" s="66">
        <f aca="true" t="shared" si="0" ref="L23:L28">(K23/J23)*100</f>
        <v>50</v>
      </c>
      <c r="M23" s="28"/>
      <c r="N23" s="401"/>
      <c r="O23" s="404"/>
      <c r="P23" s="409"/>
      <c r="Q23" s="401"/>
      <c r="R23" s="404"/>
      <c r="S23" s="409"/>
      <c r="T23" s="145"/>
      <c r="U23" s="342"/>
      <c r="V23" s="29"/>
    </row>
    <row r="24" spans="2:22" ht="72.75" thickBot="1">
      <c r="B24" s="398"/>
      <c r="C24" s="406" t="s">
        <v>84</v>
      </c>
      <c r="D24" s="28" t="s">
        <v>16</v>
      </c>
      <c r="E24" s="123" t="s">
        <v>85</v>
      </c>
      <c r="F24" s="29">
        <v>0</v>
      </c>
      <c r="G24" s="66">
        <v>0</v>
      </c>
      <c r="H24" s="28"/>
      <c r="I24" s="66">
        <v>0</v>
      </c>
      <c r="J24" s="29">
        <v>2</v>
      </c>
      <c r="K24" s="66">
        <v>2</v>
      </c>
      <c r="L24" s="66">
        <f t="shared" si="0"/>
        <v>100</v>
      </c>
      <c r="M24" s="28"/>
      <c r="N24" s="401"/>
      <c r="O24" s="404"/>
      <c r="P24" s="409"/>
      <c r="Q24" s="401"/>
      <c r="R24" s="404"/>
      <c r="S24" s="409"/>
      <c r="T24" s="145"/>
      <c r="U24" s="343"/>
      <c r="V24" s="29"/>
    </row>
    <row r="25" spans="2:22" ht="90">
      <c r="B25" s="398"/>
      <c r="C25" s="406"/>
      <c r="D25" s="28" t="s">
        <v>16</v>
      </c>
      <c r="E25" s="72" t="s">
        <v>86</v>
      </c>
      <c r="F25" s="29">
        <v>100</v>
      </c>
      <c r="G25" s="66">
        <v>40</v>
      </c>
      <c r="H25" s="28"/>
      <c r="I25" s="66">
        <f>(G25/F25)*100</f>
        <v>40</v>
      </c>
      <c r="J25" s="29">
        <v>300</v>
      </c>
      <c r="K25" s="66">
        <v>140</v>
      </c>
      <c r="L25" s="66">
        <f t="shared" si="0"/>
        <v>46.666666666666664</v>
      </c>
      <c r="M25" s="28"/>
      <c r="N25" s="401"/>
      <c r="O25" s="404"/>
      <c r="P25" s="409"/>
      <c r="Q25" s="401"/>
      <c r="R25" s="404"/>
      <c r="S25" s="409"/>
      <c r="T25" s="145"/>
      <c r="U25" s="344"/>
      <c r="V25" s="70"/>
    </row>
    <row r="26" spans="2:22" ht="76.5" customHeight="1">
      <c r="B26" s="398"/>
      <c r="C26" s="123" t="s">
        <v>87</v>
      </c>
      <c r="D26" s="28" t="s">
        <v>16</v>
      </c>
      <c r="E26" s="72" t="s">
        <v>88</v>
      </c>
      <c r="F26" s="47">
        <v>2</v>
      </c>
      <c r="G26" s="66">
        <v>1</v>
      </c>
      <c r="H26" s="28"/>
      <c r="I26" s="66">
        <f>(G26/F26)*100</f>
        <v>50</v>
      </c>
      <c r="J26" s="29">
        <v>6</v>
      </c>
      <c r="K26" s="66">
        <v>3</v>
      </c>
      <c r="L26" s="66">
        <f t="shared" si="0"/>
        <v>50</v>
      </c>
      <c r="M26" s="28"/>
      <c r="N26" s="401"/>
      <c r="O26" s="404"/>
      <c r="P26" s="409"/>
      <c r="Q26" s="401"/>
      <c r="R26" s="404"/>
      <c r="S26" s="409"/>
      <c r="T26" s="145"/>
      <c r="U26" s="345"/>
      <c r="V26" s="29"/>
    </row>
    <row r="27" spans="2:21" ht="18">
      <c r="B27" s="398"/>
      <c r="C27" s="407" t="s">
        <v>89</v>
      </c>
      <c r="D27" s="28" t="s">
        <v>16</v>
      </c>
      <c r="E27" s="123" t="s">
        <v>90</v>
      </c>
      <c r="F27" s="29">
        <v>0</v>
      </c>
      <c r="G27" s="66">
        <v>0</v>
      </c>
      <c r="H27" s="28"/>
      <c r="I27" s="66">
        <v>0</v>
      </c>
      <c r="J27" s="29">
        <v>1</v>
      </c>
      <c r="K27" s="66">
        <v>1</v>
      </c>
      <c r="L27" s="66">
        <f t="shared" si="0"/>
        <v>100</v>
      </c>
      <c r="M27" s="28"/>
      <c r="N27" s="401"/>
      <c r="O27" s="404"/>
      <c r="P27" s="409"/>
      <c r="Q27" s="401"/>
      <c r="R27" s="404"/>
      <c r="S27" s="409"/>
      <c r="T27" s="145"/>
      <c r="U27" s="119"/>
    </row>
    <row r="28" spans="2:21" ht="54.75" thickBot="1">
      <c r="B28" s="399"/>
      <c r="C28" s="407"/>
      <c r="D28" s="28" t="s">
        <v>35</v>
      </c>
      <c r="E28" s="123" t="s">
        <v>91</v>
      </c>
      <c r="F28" s="29">
        <v>0</v>
      </c>
      <c r="G28" s="66">
        <v>0</v>
      </c>
      <c r="H28" s="28"/>
      <c r="I28" s="66">
        <v>0</v>
      </c>
      <c r="J28" s="29">
        <v>1</v>
      </c>
      <c r="K28" s="66">
        <v>1</v>
      </c>
      <c r="L28" s="66">
        <f t="shared" si="0"/>
        <v>100</v>
      </c>
      <c r="M28" s="28"/>
      <c r="N28" s="402"/>
      <c r="O28" s="405"/>
      <c r="P28" s="410"/>
      <c r="Q28" s="402"/>
      <c r="R28" s="405"/>
      <c r="S28" s="410"/>
      <c r="T28" s="145"/>
      <c r="U28" s="119"/>
    </row>
    <row r="29" spans="2:20" ht="18.75" thickBot="1">
      <c r="B29" s="146"/>
      <c r="C29" s="392" t="s">
        <v>138</v>
      </c>
      <c r="D29" s="392"/>
      <c r="E29" s="392"/>
      <c r="F29" s="57">
        <v>400</v>
      </c>
      <c r="G29" s="147">
        <f>(I29/F29)</f>
        <v>0.4</v>
      </c>
      <c r="H29" s="57"/>
      <c r="I29" s="148">
        <f>SUM(I22:I28)</f>
        <v>160</v>
      </c>
      <c r="J29" s="57">
        <v>700</v>
      </c>
      <c r="K29" s="147">
        <f>(L29/J29)</f>
        <v>0.7380952380952382</v>
      </c>
      <c r="L29" s="57">
        <f>SUM(L22:L28)</f>
        <v>516.6666666666667</v>
      </c>
      <c r="M29" s="149"/>
      <c r="N29" s="149"/>
      <c r="O29" s="149"/>
      <c r="P29" s="149"/>
      <c r="Q29" s="149"/>
      <c r="R29" s="149"/>
      <c r="S29" s="149"/>
      <c r="T29" s="150"/>
    </row>
  </sheetData>
  <sheetProtection/>
  <mergeCells count="49">
    <mergeCell ref="S22:S28"/>
    <mergeCell ref="B2:T2"/>
    <mergeCell ref="N18:N19"/>
    <mergeCell ref="S18:S19"/>
    <mergeCell ref="Q18:Q19"/>
    <mergeCell ref="B3:T3"/>
    <mergeCell ref="B18:B19"/>
    <mergeCell ref="R18:R19"/>
    <mergeCell ref="B6:T6"/>
    <mergeCell ref="P18:P19"/>
    <mergeCell ref="C4:M4"/>
    <mergeCell ref="M7:M10"/>
    <mergeCell ref="T4:T5"/>
    <mergeCell ref="B4:B5"/>
    <mergeCell ref="N4:S4"/>
    <mergeCell ref="C10:E10"/>
    <mergeCell ref="N7:N9"/>
    <mergeCell ref="O7:O9"/>
    <mergeCell ref="T7:T10"/>
    <mergeCell ref="P22:P28"/>
    <mergeCell ref="Q7:Q9"/>
    <mergeCell ref="M12:M15"/>
    <mergeCell ref="B21:T21"/>
    <mergeCell ref="C18:C19"/>
    <mergeCell ref="C16:E16"/>
    <mergeCell ref="P12:P15"/>
    <mergeCell ref="Q12:Q15"/>
    <mergeCell ref="Q22:Q28"/>
    <mergeCell ref="R22:R28"/>
    <mergeCell ref="C29:E29"/>
    <mergeCell ref="C20:E20"/>
    <mergeCell ref="M18:M19"/>
    <mergeCell ref="O18:O19"/>
    <mergeCell ref="B17:T17"/>
    <mergeCell ref="B22:B28"/>
    <mergeCell ref="N22:N28"/>
    <mergeCell ref="O22:O28"/>
    <mergeCell ref="C24:C25"/>
    <mergeCell ref="C27:C28"/>
    <mergeCell ref="R12:R15"/>
    <mergeCell ref="S12:S15"/>
    <mergeCell ref="P7:P9"/>
    <mergeCell ref="R7:R9"/>
    <mergeCell ref="B11:T11"/>
    <mergeCell ref="B12:B16"/>
    <mergeCell ref="N12:N15"/>
    <mergeCell ref="O12:O15"/>
    <mergeCell ref="S7:S9"/>
    <mergeCell ref="B7:B10"/>
  </mergeCells>
  <printOptions horizontalCentered="1" verticalCentered="1"/>
  <pageMargins left="0.1968503937007874" right="0.1968503937007874" top="0.1968503937007874" bottom="0.984251968503937" header="0.1968503937007874" footer="0"/>
  <pageSetup horizontalDpi="300" verticalDpi="300" orientation="landscape" scale="38" r:id="rId3"/>
  <rowBreaks count="1" manualBreakCount="1">
    <brk id="10" min="1" max="19" man="1"/>
  </rowBreaks>
  <legacyDrawing r:id="rId2"/>
</worksheet>
</file>

<file path=xl/worksheets/sheet2.xml><?xml version="1.0" encoding="utf-8"?>
<worksheet xmlns="http://schemas.openxmlformats.org/spreadsheetml/2006/main" xmlns:r="http://schemas.openxmlformats.org/officeDocument/2006/relationships">
  <dimension ref="A1:T35"/>
  <sheetViews>
    <sheetView view="pageBreakPreview" zoomScale="60" zoomScaleNormal="60" zoomScalePageLayoutView="0" workbookViewId="0" topLeftCell="A21">
      <selection activeCell="A27" sqref="A27:A34"/>
    </sheetView>
  </sheetViews>
  <sheetFormatPr defaultColWidth="11.421875" defaultRowHeight="12.75"/>
  <cols>
    <col min="1" max="1" width="24.7109375" style="0" customWidth="1"/>
    <col min="2" max="2" width="65.7109375" style="0" customWidth="1"/>
    <col min="3" max="3" width="18.57421875" style="0" customWidth="1"/>
    <col min="4" max="4" width="85.00390625" style="0" customWidth="1"/>
    <col min="5" max="5" width="9.8515625" style="0" customWidth="1"/>
    <col min="6" max="6" width="11.00390625" style="0" customWidth="1"/>
    <col min="7" max="7" width="7.7109375" style="0" customWidth="1"/>
    <col min="8" max="8" width="9.7109375" style="0" customWidth="1"/>
    <col min="9" max="9" width="8.8515625" style="0" customWidth="1"/>
    <col min="10" max="10" width="8.57421875" style="0" customWidth="1"/>
    <col min="11" max="11" width="9.421875" style="0" customWidth="1"/>
    <col min="12" max="12" width="7.140625" style="0" bestFit="1" customWidth="1"/>
    <col min="13" max="13" width="5.00390625" style="0" customWidth="1"/>
    <col min="14" max="15" width="6.7109375" style="0" customWidth="1"/>
    <col min="16" max="16" width="5.421875" style="0" customWidth="1"/>
    <col min="17" max="17" width="5.00390625" style="0" customWidth="1"/>
    <col min="18" max="18" width="7.140625" style="0" customWidth="1"/>
    <col min="19" max="19" width="14.421875" style="0" customWidth="1"/>
    <col min="20" max="20" width="12.7109375" style="0" bestFit="1" customWidth="1"/>
  </cols>
  <sheetData>
    <row r="1" spans="1:19" ht="31.5" customHeight="1" thickBot="1">
      <c r="A1" s="445" t="s">
        <v>59</v>
      </c>
      <c r="B1" s="446"/>
      <c r="C1" s="446"/>
      <c r="D1" s="446"/>
      <c r="E1" s="446"/>
      <c r="F1" s="446"/>
      <c r="G1" s="446"/>
      <c r="H1" s="446"/>
      <c r="I1" s="446"/>
      <c r="J1" s="446"/>
      <c r="K1" s="446"/>
      <c r="L1" s="446"/>
      <c r="M1" s="446"/>
      <c r="N1" s="446"/>
      <c r="O1" s="446"/>
      <c r="P1" s="446"/>
      <c r="Q1" s="446"/>
      <c r="R1" s="446"/>
      <c r="S1" s="447"/>
    </row>
    <row r="2" spans="1:19" ht="16.5" customHeight="1" thickBot="1">
      <c r="A2" s="445" t="s">
        <v>307</v>
      </c>
      <c r="B2" s="446"/>
      <c r="C2" s="446"/>
      <c r="D2" s="446"/>
      <c r="E2" s="446"/>
      <c r="F2" s="446"/>
      <c r="G2" s="446"/>
      <c r="H2" s="446"/>
      <c r="I2" s="446"/>
      <c r="J2" s="446"/>
      <c r="K2" s="446"/>
      <c r="L2" s="446"/>
      <c r="M2" s="446"/>
      <c r="N2" s="446"/>
      <c r="O2" s="446"/>
      <c r="P2" s="446"/>
      <c r="Q2" s="446"/>
      <c r="R2" s="446"/>
      <c r="S2" s="447"/>
    </row>
    <row r="3" spans="1:19" ht="34.5" customHeight="1" thickBot="1">
      <c r="A3" s="476" t="s">
        <v>58</v>
      </c>
      <c r="B3" s="478" t="s">
        <v>68</v>
      </c>
      <c r="C3" s="479"/>
      <c r="D3" s="479"/>
      <c r="E3" s="479"/>
      <c r="F3" s="479"/>
      <c r="G3" s="479"/>
      <c r="H3" s="479"/>
      <c r="I3" s="479"/>
      <c r="J3" s="482"/>
      <c r="K3" s="482"/>
      <c r="L3" s="482"/>
      <c r="M3" s="478" t="s">
        <v>37</v>
      </c>
      <c r="N3" s="479"/>
      <c r="O3" s="479"/>
      <c r="P3" s="479"/>
      <c r="Q3" s="479"/>
      <c r="R3" s="479"/>
      <c r="S3" s="480" t="s">
        <v>18</v>
      </c>
    </row>
    <row r="4" spans="1:19" ht="384" customHeight="1" thickBot="1">
      <c r="A4" s="477"/>
      <c r="B4" s="61" t="s">
        <v>33</v>
      </c>
      <c r="C4" s="269" t="s">
        <v>34</v>
      </c>
      <c r="D4" s="61" t="s">
        <v>0</v>
      </c>
      <c r="E4" s="62" t="s">
        <v>20</v>
      </c>
      <c r="F4" s="62" t="s">
        <v>21</v>
      </c>
      <c r="G4" s="63" t="s">
        <v>22</v>
      </c>
      <c r="H4" s="62" t="s">
        <v>55</v>
      </c>
      <c r="I4" s="62" t="s">
        <v>67</v>
      </c>
      <c r="J4" s="62" t="s">
        <v>23</v>
      </c>
      <c r="K4" s="64" t="s">
        <v>24</v>
      </c>
      <c r="L4" s="62" t="s">
        <v>25</v>
      </c>
      <c r="M4" s="62" t="s">
        <v>19</v>
      </c>
      <c r="N4" s="63" t="s">
        <v>26</v>
      </c>
      <c r="O4" s="62" t="s">
        <v>27</v>
      </c>
      <c r="P4" s="62" t="s">
        <v>38</v>
      </c>
      <c r="Q4" s="63" t="s">
        <v>28</v>
      </c>
      <c r="R4" s="64" t="s">
        <v>29</v>
      </c>
      <c r="S4" s="481"/>
    </row>
    <row r="5" spans="1:19" ht="23.25" customHeight="1" thickBot="1">
      <c r="A5" s="455" t="s">
        <v>120</v>
      </c>
      <c r="B5" s="456"/>
      <c r="C5" s="456"/>
      <c r="D5" s="456"/>
      <c r="E5" s="456"/>
      <c r="F5" s="456"/>
      <c r="G5" s="456"/>
      <c r="H5" s="456"/>
      <c r="I5" s="456"/>
      <c r="J5" s="456"/>
      <c r="K5" s="456"/>
      <c r="L5" s="456"/>
      <c r="M5" s="456"/>
      <c r="N5" s="456"/>
      <c r="O5" s="456"/>
      <c r="P5" s="456"/>
      <c r="Q5" s="456"/>
      <c r="R5" s="456"/>
      <c r="S5" s="457"/>
    </row>
    <row r="6" spans="1:19" ht="62.25" customHeight="1" thickBot="1">
      <c r="A6" s="467" t="s">
        <v>121</v>
      </c>
      <c r="B6" s="234" t="s">
        <v>93</v>
      </c>
      <c r="C6" s="235" t="s">
        <v>94</v>
      </c>
      <c r="D6" s="451" t="s">
        <v>56</v>
      </c>
      <c r="E6" s="74">
        <v>1</v>
      </c>
      <c r="F6" s="329">
        <v>0.2</v>
      </c>
      <c r="G6" s="293">
        <f>(F6/E6)*100</f>
        <v>20</v>
      </c>
      <c r="H6" s="293"/>
      <c r="I6" s="236">
        <v>1</v>
      </c>
      <c r="J6" s="293">
        <v>0.2</v>
      </c>
      <c r="K6" s="293">
        <f>(J6/I6)*100</f>
        <v>20</v>
      </c>
      <c r="L6" s="495"/>
      <c r="M6" s="458">
        <v>1900000000</v>
      </c>
      <c r="N6" s="461">
        <v>446831434</v>
      </c>
      <c r="O6" s="464">
        <f>(N6/M6)*100</f>
        <v>23.517443894736843</v>
      </c>
      <c r="P6" s="458">
        <v>5400000000</v>
      </c>
      <c r="Q6" s="461">
        <f>(1406468352.53+N6)</f>
        <v>1853299786.53</v>
      </c>
      <c r="R6" s="464">
        <f>(Q6/P6)*100</f>
        <v>34.32036641722222</v>
      </c>
      <c r="S6" s="355" t="s">
        <v>315</v>
      </c>
    </row>
    <row r="7" spans="1:19" ht="43.5" customHeight="1" thickBot="1">
      <c r="A7" s="468"/>
      <c r="B7" s="122" t="s">
        <v>95</v>
      </c>
      <c r="C7" s="127" t="s">
        <v>96</v>
      </c>
      <c r="D7" s="452"/>
      <c r="E7" s="68">
        <v>1</v>
      </c>
      <c r="F7" s="68">
        <v>0.1</v>
      </c>
      <c r="G7" s="358">
        <f aca="true" t="shared" si="0" ref="G7:G15">(F7/E7)*100</f>
        <v>10</v>
      </c>
      <c r="H7" s="294"/>
      <c r="I7" s="68">
        <v>1</v>
      </c>
      <c r="J7" s="68">
        <v>0.1</v>
      </c>
      <c r="K7" s="294">
        <f>(J7/I7)*100</f>
        <v>10</v>
      </c>
      <c r="L7" s="496"/>
      <c r="M7" s="459"/>
      <c r="N7" s="462"/>
      <c r="O7" s="465"/>
      <c r="P7" s="459"/>
      <c r="Q7" s="462"/>
      <c r="R7" s="465"/>
      <c r="S7" s="237"/>
    </row>
    <row r="8" spans="1:19" ht="78" customHeight="1" thickBot="1">
      <c r="A8" s="468"/>
      <c r="B8" s="126" t="s">
        <v>97</v>
      </c>
      <c r="C8" s="122" t="s">
        <v>39</v>
      </c>
      <c r="D8" s="283" t="s">
        <v>98</v>
      </c>
      <c r="E8" s="74">
        <v>150</v>
      </c>
      <c r="F8" s="360">
        <v>75</v>
      </c>
      <c r="G8" s="358">
        <f t="shared" si="0"/>
        <v>50</v>
      </c>
      <c r="H8" s="294"/>
      <c r="I8" s="68">
        <v>450</v>
      </c>
      <c r="J8" s="68">
        <v>156</v>
      </c>
      <c r="K8" s="294">
        <f aca="true" t="shared" si="1" ref="K8:K24">(J8/I8)*100</f>
        <v>34.66666666666667</v>
      </c>
      <c r="L8" s="496"/>
      <c r="M8" s="459"/>
      <c r="N8" s="462"/>
      <c r="O8" s="465"/>
      <c r="P8" s="459"/>
      <c r="Q8" s="462"/>
      <c r="R8" s="465"/>
      <c r="S8" s="238" t="s">
        <v>313</v>
      </c>
    </row>
    <row r="9" spans="1:19" ht="83.25" customHeight="1" thickBot="1">
      <c r="A9" s="468"/>
      <c r="B9" s="126" t="s">
        <v>99</v>
      </c>
      <c r="C9" s="122" t="s">
        <v>39</v>
      </c>
      <c r="D9" s="287" t="s">
        <v>100</v>
      </c>
      <c r="E9" s="74">
        <v>70</v>
      </c>
      <c r="F9" s="360">
        <v>10</v>
      </c>
      <c r="G9" s="358">
        <f t="shared" si="0"/>
        <v>14.285714285714285</v>
      </c>
      <c r="H9" s="294"/>
      <c r="I9" s="68">
        <v>200</v>
      </c>
      <c r="J9" s="68">
        <v>50</v>
      </c>
      <c r="K9" s="294">
        <f t="shared" si="1"/>
        <v>25</v>
      </c>
      <c r="L9" s="496"/>
      <c r="M9" s="459"/>
      <c r="N9" s="462"/>
      <c r="O9" s="465"/>
      <c r="P9" s="459"/>
      <c r="Q9" s="462"/>
      <c r="R9" s="465"/>
      <c r="S9" s="238"/>
    </row>
    <row r="10" spans="1:19" ht="37.5" customHeight="1" thickBot="1">
      <c r="A10" s="468"/>
      <c r="B10" s="127" t="s">
        <v>101</v>
      </c>
      <c r="C10" s="122" t="s">
        <v>16</v>
      </c>
      <c r="D10" s="283" t="s">
        <v>102</v>
      </c>
      <c r="E10" s="74">
        <v>0</v>
      </c>
      <c r="F10" s="68">
        <v>0</v>
      </c>
      <c r="G10" s="358">
        <v>0</v>
      </c>
      <c r="H10" s="125"/>
      <c r="I10" s="68">
        <v>5000</v>
      </c>
      <c r="J10" s="68">
        <v>5000</v>
      </c>
      <c r="K10" s="294">
        <f t="shared" si="1"/>
        <v>100</v>
      </c>
      <c r="L10" s="496"/>
      <c r="M10" s="459"/>
      <c r="N10" s="462"/>
      <c r="O10" s="465"/>
      <c r="P10" s="459"/>
      <c r="Q10" s="462"/>
      <c r="R10" s="465"/>
      <c r="S10" s="238"/>
    </row>
    <row r="11" spans="1:19" ht="47.25" customHeight="1" thickBot="1">
      <c r="A11" s="468"/>
      <c r="B11" s="122" t="s">
        <v>103</v>
      </c>
      <c r="C11" s="122" t="s">
        <v>16</v>
      </c>
      <c r="D11" s="283" t="s">
        <v>14</v>
      </c>
      <c r="E11" s="125">
        <v>50</v>
      </c>
      <c r="F11" s="68">
        <v>13</v>
      </c>
      <c r="G11" s="358">
        <f t="shared" si="0"/>
        <v>26</v>
      </c>
      <c r="H11" s="125"/>
      <c r="I11" s="125">
        <v>150</v>
      </c>
      <c r="J11" s="68">
        <v>63</v>
      </c>
      <c r="K11" s="354">
        <f t="shared" si="1"/>
        <v>42</v>
      </c>
      <c r="L11" s="496"/>
      <c r="M11" s="459"/>
      <c r="N11" s="462"/>
      <c r="O11" s="465"/>
      <c r="P11" s="459"/>
      <c r="Q11" s="462"/>
      <c r="R11" s="465"/>
      <c r="S11" s="238" t="s">
        <v>309</v>
      </c>
    </row>
    <row r="12" spans="1:19" ht="34.5" customHeight="1" thickBot="1">
      <c r="A12" s="468"/>
      <c r="B12" s="418" t="s">
        <v>1</v>
      </c>
      <c r="C12" s="122" t="s">
        <v>17</v>
      </c>
      <c r="D12" s="122" t="s">
        <v>104</v>
      </c>
      <c r="E12" s="125">
        <v>100</v>
      </c>
      <c r="F12" s="68">
        <v>50</v>
      </c>
      <c r="G12" s="358">
        <f t="shared" si="0"/>
        <v>50</v>
      </c>
      <c r="H12" s="125"/>
      <c r="I12" s="125">
        <v>100</v>
      </c>
      <c r="J12" s="68">
        <v>50</v>
      </c>
      <c r="K12" s="354">
        <f t="shared" si="1"/>
        <v>50</v>
      </c>
      <c r="L12" s="496"/>
      <c r="M12" s="459"/>
      <c r="N12" s="462"/>
      <c r="O12" s="465"/>
      <c r="P12" s="459"/>
      <c r="Q12" s="462"/>
      <c r="R12" s="465"/>
      <c r="S12" s="238" t="s">
        <v>314</v>
      </c>
    </row>
    <row r="13" spans="1:19" ht="23.25" customHeight="1" thickBot="1">
      <c r="A13" s="468"/>
      <c r="B13" s="418"/>
      <c r="C13" s="122" t="s">
        <v>39</v>
      </c>
      <c r="D13" s="122" t="s">
        <v>2</v>
      </c>
      <c r="E13" s="125">
        <v>10000</v>
      </c>
      <c r="F13" s="68"/>
      <c r="G13" s="358">
        <v>50</v>
      </c>
      <c r="H13" s="294"/>
      <c r="I13" s="125">
        <v>10000</v>
      </c>
      <c r="J13" s="68">
        <v>10000</v>
      </c>
      <c r="K13" s="294">
        <f t="shared" si="1"/>
        <v>100</v>
      </c>
      <c r="L13" s="496"/>
      <c r="M13" s="459"/>
      <c r="N13" s="462"/>
      <c r="O13" s="465"/>
      <c r="P13" s="459"/>
      <c r="Q13" s="462"/>
      <c r="R13" s="465"/>
      <c r="S13" s="237"/>
    </row>
    <row r="14" spans="1:19" ht="45.75" customHeight="1" thickBot="1">
      <c r="A14" s="468"/>
      <c r="B14" s="127" t="s">
        <v>105</v>
      </c>
      <c r="C14" s="78" t="s">
        <v>39</v>
      </c>
      <c r="D14" s="127" t="s">
        <v>106</v>
      </c>
      <c r="E14" s="338">
        <v>50</v>
      </c>
      <c r="F14" s="68">
        <v>0.3</v>
      </c>
      <c r="G14" s="358">
        <f t="shared" si="0"/>
        <v>0.6</v>
      </c>
      <c r="H14" s="294"/>
      <c r="I14" s="294">
        <v>100</v>
      </c>
      <c r="J14" s="68">
        <v>0</v>
      </c>
      <c r="K14" s="294">
        <f t="shared" si="1"/>
        <v>0</v>
      </c>
      <c r="L14" s="496"/>
      <c r="M14" s="459"/>
      <c r="N14" s="462"/>
      <c r="O14" s="465"/>
      <c r="P14" s="459"/>
      <c r="Q14" s="462"/>
      <c r="R14" s="465"/>
      <c r="S14" s="237"/>
    </row>
    <row r="15" spans="1:19" ht="20.25" customHeight="1">
      <c r="A15" s="468"/>
      <c r="B15" s="418" t="s">
        <v>107</v>
      </c>
      <c r="C15" s="78" t="s">
        <v>16</v>
      </c>
      <c r="D15" s="127" t="s">
        <v>108</v>
      </c>
      <c r="E15" s="338">
        <v>1</v>
      </c>
      <c r="F15" s="68">
        <v>0.2</v>
      </c>
      <c r="G15" s="358">
        <f t="shared" si="0"/>
        <v>20</v>
      </c>
      <c r="H15" s="294"/>
      <c r="I15" s="294">
        <v>3</v>
      </c>
      <c r="J15" s="68">
        <v>1</v>
      </c>
      <c r="K15" s="294">
        <f t="shared" si="1"/>
        <v>33.33333333333333</v>
      </c>
      <c r="L15" s="496"/>
      <c r="M15" s="459"/>
      <c r="N15" s="462"/>
      <c r="O15" s="465"/>
      <c r="P15" s="459"/>
      <c r="Q15" s="462"/>
      <c r="R15" s="465"/>
      <c r="S15" s="237"/>
    </row>
    <row r="16" spans="1:19" ht="36.75" customHeight="1">
      <c r="A16" s="468"/>
      <c r="B16" s="418"/>
      <c r="C16" s="78" t="s">
        <v>39</v>
      </c>
      <c r="D16" s="127" t="s">
        <v>109</v>
      </c>
      <c r="E16" s="338">
        <v>0</v>
      </c>
      <c r="F16" s="68">
        <v>0</v>
      </c>
      <c r="G16" s="294">
        <v>0</v>
      </c>
      <c r="H16" s="294"/>
      <c r="I16" s="294">
        <v>200</v>
      </c>
      <c r="J16" s="68">
        <v>0</v>
      </c>
      <c r="K16" s="294">
        <f t="shared" si="1"/>
        <v>0</v>
      </c>
      <c r="L16" s="496"/>
      <c r="M16" s="459"/>
      <c r="N16" s="462"/>
      <c r="O16" s="465"/>
      <c r="P16" s="459"/>
      <c r="Q16" s="462"/>
      <c r="R16" s="465"/>
      <c r="S16" s="237"/>
    </row>
    <row r="17" spans="1:19" ht="31.5" customHeight="1">
      <c r="A17" s="468"/>
      <c r="B17" s="453" t="s">
        <v>110</v>
      </c>
      <c r="C17" s="78" t="s">
        <v>16</v>
      </c>
      <c r="D17" s="418" t="s">
        <v>111</v>
      </c>
      <c r="E17" s="68">
        <v>0</v>
      </c>
      <c r="F17" s="68">
        <v>0</v>
      </c>
      <c r="G17" s="294">
        <v>0</v>
      </c>
      <c r="H17" s="125"/>
      <c r="I17" s="68">
        <v>1</v>
      </c>
      <c r="J17" s="68">
        <v>0</v>
      </c>
      <c r="K17" s="294">
        <f t="shared" si="1"/>
        <v>0</v>
      </c>
      <c r="L17" s="496"/>
      <c r="M17" s="459"/>
      <c r="N17" s="462"/>
      <c r="O17" s="465"/>
      <c r="P17" s="459"/>
      <c r="Q17" s="462"/>
      <c r="R17" s="465"/>
      <c r="S17" s="237"/>
    </row>
    <row r="18" spans="1:19" ht="36" customHeight="1" thickBot="1">
      <c r="A18" s="468"/>
      <c r="B18" s="453"/>
      <c r="C18" s="78" t="s">
        <v>39</v>
      </c>
      <c r="D18" s="418"/>
      <c r="E18" s="241">
        <v>525</v>
      </c>
      <c r="F18" s="68"/>
      <c r="G18" s="294">
        <f aca="true" t="shared" si="2" ref="G18:G23">(F18/E18)*100</f>
        <v>0</v>
      </c>
      <c r="H18" s="125"/>
      <c r="I18" s="68">
        <v>525</v>
      </c>
      <c r="J18" s="68">
        <v>0</v>
      </c>
      <c r="K18" s="294">
        <f t="shared" si="1"/>
        <v>0</v>
      </c>
      <c r="L18" s="496"/>
      <c r="M18" s="459"/>
      <c r="N18" s="462"/>
      <c r="O18" s="465"/>
      <c r="P18" s="459"/>
      <c r="Q18" s="462"/>
      <c r="R18" s="465"/>
      <c r="S18" s="237"/>
    </row>
    <row r="19" spans="1:20" ht="60.75" customHeight="1">
      <c r="A19" s="468"/>
      <c r="B19" s="127" t="s">
        <v>112</v>
      </c>
      <c r="C19" s="78" t="s">
        <v>16</v>
      </c>
      <c r="D19" s="283" t="s">
        <v>36</v>
      </c>
      <c r="E19" s="348">
        <v>0</v>
      </c>
      <c r="F19" s="68">
        <v>0</v>
      </c>
      <c r="G19" s="294">
        <v>0</v>
      </c>
      <c r="H19" s="125"/>
      <c r="I19" s="73">
        <v>1</v>
      </c>
      <c r="J19" s="68">
        <v>1</v>
      </c>
      <c r="K19" s="294">
        <f t="shared" si="1"/>
        <v>100</v>
      </c>
      <c r="L19" s="496"/>
      <c r="M19" s="459"/>
      <c r="N19" s="462"/>
      <c r="O19" s="465"/>
      <c r="P19" s="459"/>
      <c r="Q19" s="462"/>
      <c r="R19" s="465"/>
      <c r="S19" s="237"/>
      <c r="T19" s="25"/>
    </row>
    <row r="20" spans="1:19" ht="41.25" customHeight="1">
      <c r="A20" s="468"/>
      <c r="B20" s="127" t="s">
        <v>113</v>
      </c>
      <c r="C20" s="78" t="s">
        <v>39</v>
      </c>
      <c r="D20" s="283" t="s">
        <v>303</v>
      </c>
      <c r="E20" s="348">
        <v>0</v>
      </c>
      <c r="F20" s="68">
        <v>0</v>
      </c>
      <c r="G20" s="294">
        <v>0</v>
      </c>
      <c r="H20" s="125"/>
      <c r="I20" s="73">
        <v>300</v>
      </c>
      <c r="J20" s="68">
        <v>422</v>
      </c>
      <c r="K20" s="294">
        <v>100</v>
      </c>
      <c r="L20" s="496"/>
      <c r="M20" s="459"/>
      <c r="N20" s="462"/>
      <c r="O20" s="465"/>
      <c r="P20" s="459"/>
      <c r="Q20" s="462"/>
      <c r="R20" s="465"/>
      <c r="S20" s="237"/>
    </row>
    <row r="21" spans="1:19" ht="22.5" customHeight="1">
      <c r="A21" s="468"/>
      <c r="B21" s="418" t="s">
        <v>114</v>
      </c>
      <c r="C21" s="78" t="s">
        <v>15</v>
      </c>
      <c r="D21" s="122" t="s">
        <v>115</v>
      </c>
      <c r="E21" s="348">
        <v>1</v>
      </c>
      <c r="F21" s="68">
        <v>0.5</v>
      </c>
      <c r="G21" s="359">
        <f t="shared" si="2"/>
        <v>50</v>
      </c>
      <c r="H21" s="125"/>
      <c r="I21" s="73">
        <v>2</v>
      </c>
      <c r="J21" s="68">
        <v>0</v>
      </c>
      <c r="K21" s="294">
        <f t="shared" si="1"/>
        <v>0</v>
      </c>
      <c r="L21" s="496"/>
      <c r="M21" s="459"/>
      <c r="N21" s="462"/>
      <c r="O21" s="465"/>
      <c r="P21" s="459"/>
      <c r="Q21" s="462"/>
      <c r="R21" s="465"/>
      <c r="S21" s="237"/>
    </row>
    <row r="22" spans="1:19" ht="24" customHeight="1">
      <c r="A22" s="468"/>
      <c r="B22" s="418"/>
      <c r="C22" s="78" t="s">
        <v>15</v>
      </c>
      <c r="D22" s="122" t="s">
        <v>116</v>
      </c>
      <c r="E22" s="348">
        <v>1</v>
      </c>
      <c r="F22" s="68">
        <v>0.5</v>
      </c>
      <c r="G22" s="294">
        <f t="shared" si="2"/>
        <v>50</v>
      </c>
      <c r="H22" s="125"/>
      <c r="I22" s="73">
        <v>1</v>
      </c>
      <c r="J22" s="68">
        <v>1</v>
      </c>
      <c r="K22" s="294">
        <f t="shared" si="1"/>
        <v>100</v>
      </c>
      <c r="L22" s="496"/>
      <c r="M22" s="459"/>
      <c r="N22" s="462"/>
      <c r="O22" s="465"/>
      <c r="P22" s="459"/>
      <c r="Q22" s="462"/>
      <c r="R22" s="465"/>
      <c r="S22" s="237"/>
    </row>
    <row r="23" spans="1:19" ht="24" customHeight="1">
      <c r="A23" s="468"/>
      <c r="B23" s="418"/>
      <c r="C23" s="78" t="s">
        <v>16</v>
      </c>
      <c r="D23" s="122" t="s">
        <v>117</v>
      </c>
      <c r="E23" s="348">
        <v>1</v>
      </c>
      <c r="F23" s="68">
        <v>0.5</v>
      </c>
      <c r="G23" s="294">
        <f t="shared" si="2"/>
        <v>50</v>
      </c>
      <c r="H23" s="125"/>
      <c r="I23" s="73">
        <v>1</v>
      </c>
      <c r="J23" s="68">
        <v>1</v>
      </c>
      <c r="K23" s="294">
        <f t="shared" si="1"/>
        <v>100</v>
      </c>
      <c r="L23" s="496"/>
      <c r="M23" s="459"/>
      <c r="N23" s="462"/>
      <c r="O23" s="465"/>
      <c r="P23" s="459"/>
      <c r="Q23" s="462"/>
      <c r="R23" s="465"/>
      <c r="S23" s="237"/>
    </row>
    <row r="24" spans="1:20" ht="75.75" customHeight="1" thickBot="1">
      <c r="A24" s="469"/>
      <c r="B24" s="187" t="s">
        <v>118</v>
      </c>
      <c r="C24" s="239" t="s">
        <v>39</v>
      </c>
      <c r="D24" s="186" t="s">
        <v>119</v>
      </c>
      <c r="E24" s="348">
        <v>0</v>
      </c>
      <c r="F24" s="241">
        <v>0</v>
      </c>
      <c r="G24" s="241">
        <v>0</v>
      </c>
      <c r="H24" s="189"/>
      <c r="I24" s="240">
        <v>700</v>
      </c>
      <c r="J24" s="241">
        <v>0</v>
      </c>
      <c r="K24" s="187">
        <f t="shared" si="1"/>
        <v>0</v>
      </c>
      <c r="L24" s="497"/>
      <c r="M24" s="460"/>
      <c r="N24" s="463"/>
      <c r="O24" s="466"/>
      <c r="P24" s="460"/>
      <c r="Q24" s="463"/>
      <c r="R24" s="466"/>
      <c r="S24" s="300"/>
      <c r="T24" s="25" t="s">
        <v>309</v>
      </c>
    </row>
    <row r="25" spans="1:19" ht="35.25" customHeight="1" thickBot="1">
      <c r="A25" s="242"/>
      <c r="B25" s="472" t="s">
        <v>138</v>
      </c>
      <c r="C25" s="472"/>
      <c r="D25" s="472"/>
      <c r="E25" s="243">
        <v>1300</v>
      </c>
      <c r="F25" s="212">
        <f>(G25/E25)*100</f>
        <v>30.068131868131864</v>
      </c>
      <c r="G25" s="26">
        <f>SUM(G6:G24)</f>
        <v>390.88571428571424</v>
      </c>
      <c r="H25" s="244"/>
      <c r="I25" s="26">
        <v>1900</v>
      </c>
      <c r="J25" s="212">
        <f>(K25/I25)*100</f>
        <v>42.89473684210526</v>
      </c>
      <c r="K25" s="26">
        <f>SUM(K6:K24)</f>
        <v>815</v>
      </c>
      <c r="L25" s="245"/>
      <c r="M25" s="246"/>
      <c r="N25" s="246"/>
      <c r="O25" s="247"/>
      <c r="P25" s="248"/>
      <c r="Q25" s="248"/>
      <c r="R25" s="249"/>
      <c r="S25" s="49"/>
    </row>
    <row r="26" spans="1:19" ht="18" customHeight="1" thickBot="1">
      <c r="A26" s="473" t="s">
        <v>120</v>
      </c>
      <c r="B26" s="474"/>
      <c r="C26" s="474"/>
      <c r="D26" s="474"/>
      <c r="E26" s="474"/>
      <c r="F26" s="474"/>
      <c r="G26" s="474"/>
      <c r="H26" s="474"/>
      <c r="I26" s="474"/>
      <c r="J26" s="474"/>
      <c r="K26" s="474"/>
      <c r="L26" s="474"/>
      <c r="M26" s="474"/>
      <c r="N26" s="474"/>
      <c r="O26" s="474"/>
      <c r="P26" s="474"/>
      <c r="Q26" s="474"/>
      <c r="R26" s="474"/>
      <c r="S26" s="475"/>
    </row>
    <row r="27" spans="1:19" ht="81.75" customHeight="1" thickBot="1">
      <c r="A27" s="470" t="s">
        <v>122</v>
      </c>
      <c r="B27" s="75" t="s">
        <v>123</v>
      </c>
      <c r="C27" s="45" t="s">
        <v>124</v>
      </c>
      <c r="D27" s="45" t="s">
        <v>125</v>
      </c>
      <c r="E27" s="66">
        <v>3</v>
      </c>
      <c r="F27" s="43">
        <v>0.1</v>
      </c>
      <c r="G27" s="43">
        <f>(F27/E27)*100</f>
        <v>3.3333333333333335</v>
      </c>
      <c r="H27" s="43"/>
      <c r="I27" s="43">
        <v>5</v>
      </c>
      <c r="J27" s="43">
        <v>0</v>
      </c>
      <c r="K27" s="43">
        <f>(J27/I27)*100</f>
        <v>0</v>
      </c>
      <c r="L27" s="483"/>
      <c r="M27" s="492">
        <v>500000000</v>
      </c>
      <c r="N27" s="486">
        <v>0</v>
      </c>
      <c r="O27" s="489">
        <f>(N27/M27)*100</f>
        <v>0</v>
      </c>
      <c r="P27" s="492">
        <v>4400000000</v>
      </c>
      <c r="Q27" s="486">
        <f>(786835136.32+N27)</f>
        <v>786835136.32</v>
      </c>
      <c r="R27" s="489">
        <f>(Q27/P27)*100</f>
        <v>17.882616734545458</v>
      </c>
      <c r="S27" s="333" t="s">
        <v>311</v>
      </c>
    </row>
    <row r="28" spans="1:19" ht="45.75" customHeight="1" thickBot="1">
      <c r="A28" s="471"/>
      <c r="B28" s="76" t="s">
        <v>126</v>
      </c>
      <c r="C28" s="123" t="s">
        <v>16</v>
      </c>
      <c r="D28" s="284" t="s">
        <v>40</v>
      </c>
      <c r="E28" s="337">
        <v>1</v>
      </c>
      <c r="F28" s="43">
        <v>0.1</v>
      </c>
      <c r="G28" s="29">
        <v>0</v>
      </c>
      <c r="H28" s="58"/>
      <c r="I28" s="47">
        <v>1</v>
      </c>
      <c r="J28" s="28">
        <v>1</v>
      </c>
      <c r="K28" s="43">
        <f>(J28/I28)*100</f>
        <v>100</v>
      </c>
      <c r="L28" s="484"/>
      <c r="M28" s="493"/>
      <c r="N28" s="487"/>
      <c r="O28" s="490"/>
      <c r="P28" s="493"/>
      <c r="Q28" s="487"/>
      <c r="R28" s="490"/>
      <c r="S28" s="325" t="s">
        <v>305</v>
      </c>
    </row>
    <row r="29" spans="1:19" ht="39" customHeight="1" thickBot="1">
      <c r="A29" s="471"/>
      <c r="B29" s="76" t="s">
        <v>41</v>
      </c>
      <c r="C29" s="123" t="s">
        <v>16</v>
      </c>
      <c r="D29" s="284" t="s">
        <v>127</v>
      </c>
      <c r="E29" s="337">
        <v>1</v>
      </c>
      <c r="F29" s="43">
        <v>0.1</v>
      </c>
      <c r="G29" s="29">
        <f>(F29/E29)*100</f>
        <v>10</v>
      </c>
      <c r="H29" s="29"/>
      <c r="I29" s="29">
        <v>3</v>
      </c>
      <c r="J29" s="28">
        <v>1</v>
      </c>
      <c r="K29" s="29">
        <f>(J29/I29)*100</f>
        <v>33.33333333333333</v>
      </c>
      <c r="L29" s="484"/>
      <c r="M29" s="493"/>
      <c r="N29" s="487"/>
      <c r="O29" s="490"/>
      <c r="P29" s="493"/>
      <c r="Q29" s="487"/>
      <c r="R29" s="490"/>
      <c r="S29" s="231"/>
    </row>
    <row r="30" spans="1:19" ht="56.25" customHeight="1" thickBot="1">
      <c r="A30" s="471"/>
      <c r="B30" s="76" t="s">
        <v>128</v>
      </c>
      <c r="C30" s="123" t="s">
        <v>16</v>
      </c>
      <c r="D30" s="123" t="s">
        <v>129</v>
      </c>
      <c r="E30" s="337">
        <v>1</v>
      </c>
      <c r="F30" s="43">
        <v>0.1</v>
      </c>
      <c r="G30" s="29">
        <v>0</v>
      </c>
      <c r="H30" s="29"/>
      <c r="I30" s="58">
        <v>2</v>
      </c>
      <c r="J30" s="28">
        <v>0</v>
      </c>
      <c r="K30" s="29">
        <v>0</v>
      </c>
      <c r="L30" s="484"/>
      <c r="M30" s="493"/>
      <c r="N30" s="487"/>
      <c r="O30" s="490"/>
      <c r="P30" s="493"/>
      <c r="Q30" s="487"/>
      <c r="R30" s="490"/>
      <c r="S30" s="232"/>
    </row>
    <row r="31" spans="1:19" ht="48.75" customHeight="1" thickBot="1">
      <c r="A31" s="471"/>
      <c r="B31" s="76" t="s">
        <v>130</v>
      </c>
      <c r="C31" s="123" t="s">
        <v>16</v>
      </c>
      <c r="D31" s="284" t="s">
        <v>131</v>
      </c>
      <c r="E31" s="337">
        <v>0</v>
      </c>
      <c r="F31" s="43">
        <v>0</v>
      </c>
      <c r="G31" s="29">
        <v>0</v>
      </c>
      <c r="H31" s="123"/>
      <c r="I31" s="123">
        <v>1</v>
      </c>
      <c r="J31" s="28">
        <v>1</v>
      </c>
      <c r="K31" s="29">
        <f>(J31/I31)*100</f>
        <v>100</v>
      </c>
      <c r="L31" s="484"/>
      <c r="M31" s="493"/>
      <c r="N31" s="487"/>
      <c r="O31" s="490"/>
      <c r="P31" s="493"/>
      <c r="Q31" s="487"/>
      <c r="R31" s="490"/>
      <c r="S31" s="231"/>
    </row>
    <row r="32" spans="1:19" ht="46.5" customHeight="1" thickBot="1">
      <c r="A32" s="471"/>
      <c r="B32" s="27" t="s">
        <v>132</v>
      </c>
      <c r="C32" s="28" t="s">
        <v>16</v>
      </c>
      <c r="D32" s="284" t="s">
        <v>133</v>
      </c>
      <c r="E32" s="337">
        <v>1</v>
      </c>
      <c r="F32" s="43">
        <v>0.1</v>
      </c>
      <c r="G32" s="29">
        <f>(F32/E32)*100</f>
        <v>10</v>
      </c>
      <c r="H32" s="123"/>
      <c r="I32" s="123">
        <v>1</v>
      </c>
      <c r="J32" s="28">
        <v>1</v>
      </c>
      <c r="K32" s="29">
        <f>(J32/I32)*100</f>
        <v>100</v>
      </c>
      <c r="L32" s="484"/>
      <c r="M32" s="493"/>
      <c r="N32" s="487"/>
      <c r="O32" s="490"/>
      <c r="P32" s="493"/>
      <c r="Q32" s="487"/>
      <c r="R32" s="490"/>
      <c r="S32" s="231"/>
    </row>
    <row r="33" spans="1:19" ht="63" customHeight="1">
      <c r="A33" s="471"/>
      <c r="B33" s="27" t="s">
        <v>134</v>
      </c>
      <c r="C33" s="28" t="s">
        <v>16</v>
      </c>
      <c r="D33" s="284" t="s">
        <v>135</v>
      </c>
      <c r="E33" s="349">
        <v>2</v>
      </c>
      <c r="F33" s="43">
        <v>0.1</v>
      </c>
      <c r="G33" s="29">
        <f>(F33/E33)*100</f>
        <v>5</v>
      </c>
      <c r="H33" s="29"/>
      <c r="I33" s="29">
        <v>6</v>
      </c>
      <c r="J33" s="28">
        <v>2</v>
      </c>
      <c r="K33" s="29">
        <f>(J33/I33)*100</f>
        <v>33.33333333333333</v>
      </c>
      <c r="L33" s="484"/>
      <c r="M33" s="493"/>
      <c r="N33" s="487"/>
      <c r="O33" s="490"/>
      <c r="P33" s="493"/>
      <c r="Q33" s="487"/>
      <c r="R33" s="490"/>
      <c r="S33" s="231"/>
    </row>
    <row r="34" spans="1:19" ht="79.5" customHeight="1" thickBot="1">
      <c r="A34" s="471"/>
      <c r="B34" s="77" t="s">
        <v>136</v>
      </c>
      <c r="C34" s="71" t="s">
        <v>16</v>
      </c>
      <c r="D34" s="71" t="s">
        <v>137</v>
      </c>
      <c r="E34" s="71">
        <v>0</v>
      </c>
      <c r="F34" s="28">
        <v>0</v>
      </c>
      <c r="G34" s="208">
        <v>0</v>
      </c>
      <c r="H34" s="208"/>
      <c r="I34" s="208">
        <v>1</v>
      </c>
      <c r="J34" s="28">
        <v>1</v>
      </c>
      <c r="K34" s="208">
        <f>(J34/I34)*100</f>
        <v>100</v>
      </c>
      <c r="L34" s="485"/>
      <c r="M34" s="494"/>
      <c r="N34" s="488"/>
      <c r="O34" s="491"/>
      <c r="P34" s="494"/>
      <c r="Q34" s="488"/>
      <c r="R34" s="491"/>
      <c r="S34" s="233"/>
    </row>
    <row r="35" spans="1:19" ht="18.75" thickBot="1">
      <c r="A35" s="48"/>
      <c r="B35" s="454" t="s">
        <v>138</v>
      </c>
      <c r="C35" s="454"/>
      <c r="D35" s="454"/>
      <c r="E35" s="228">
        <v>600</v>
      </c>
      <c r="F35" s="212">
        <f>(G35/E35)*100</f>
        <v>4.722222222222223</v>
      </c>
      <c r="G35" s="228">
        <f>SUM(G27:G34)</f>
        <v>28.333333333333336</v>
      </c>
      <c r="H35" s="228">
        <f>(+G35/E35)*100</f>
        <v>4.722222222222223</v>
      </c>
      <c r="I35" s="350">
        <v>800</v>
      </c>
      <c r="J35" s="212">
        <f>(K35/I35)*100</f>
        <v>58.33333333333333</v>
      </c>
      <c r="K35" s="228">
        <f>SUM(K27:K34)</f>
        <v>466.66666666666663</v>
      </c>
      <c r="L35" s="229"/>
      <c r="M35" s="229"/>
      <c r="N35" s="229"/>
      <c r="O35" s="229"/>
      <c r="P35" s="229"/>
      <c r="Q35" s="229"/>
      <c r="R35" s="229"/>
      <c r="S35" s="230">
        <f>(+K35/I35)*100</f>
        <v>58.33333333333333</v>
      </c>
    </row>
  </sheetData>
  <sheetProtection/>
  <mergeCells count="32">
    <mergeCell ref="L27:L34"/>
    <mergeCell ref="N6:N24"/>
    <mergeCell ref="Q27:Q34"/>
    <mergeCell ref="R27:R34"/>
    <mergeCell ref="O27:O34"/>
    <mergeCell ref="N27:N34"/>
    <mergeCell ref="M27:M34"/>
    <mergeCell ref="P27:P34"/>
    <mergeCell ref="O6:O24"/>
    <mergeCell ref="L6:L24"/>
    <mergeCell ref="A1:S1"/>
    <mergeCell ref="A2:S2"/>
    <mergeCell ref="A3:A4"/>
    <mergeCell ref="M3:R3"/>
    <mergeCell ref="S3:S4"/>
    <mergeCell ref="B3:L3"/>
    <mergeCell ref="B35:D35"/>
    <mergeCell ref="A5:S5"/>
    <mergeCell ref="P6:P24"/>
    <mergeCell ref="Q6:Q24"/>
    <mergeCell ref="R6:R24"/>
    <mergeCell ref="M6:M24"/>
    <mergeCell ref="A6:A24"/>
    <mergeCell ref="A27:A34"/>
    <mergeCell ref="B25:D25"/>
    <mergeCell ref="A26:S26"/>
    <mergeCell ref="D6:D7"/>
    <mergeCell ref="B12:B13"/>
    <mergeCell ref="B15:B16"/>
    <mergeCell ref="B17:B18"/>
    <mergeCell ref="D17:D18"/>
    <mergeCell ref="B21:B23"/>
  </mergeCells>
  <printOptions horizontalCentered="1" verticalCentered="1"/>
  <pageMargins left="0.1968503937007874" right="0.1968503937007874" top="0.1968503937007874" bottom="0.1968503937007874" header="0" footer="0"/>
  <pageSetup horizontalDpi="300" verticalDpi="300" orientation="landscape" scale="40" r:id="rId3"/>
  <rowBreaks count="1" manualBreakCount="1">
    <brk id="25" max="18" man="1"/>
  </rowBreaks>
  <legacyDrawing r:id="rId2"/>
</worksheet>
</file>

<file path=xl/worksheets/sheet3.xml><?xml version="1.0" encoding="utf-8"?>
<worksheet xmlns="http://schemas.openxmlformats.org/spreadsheetml/2006/main" xmlns:r="http://schemas.openxmlformats.org/officeDocument/2006/relationships">
  <dimension ref="B2:V29"/>
  <sheetViews>
    <sheetView view="pageBreakPreview" zoomScale="70" zoomScaleNormal="60" zoomScaleSheetLayoutView="70" zoomScalePageLayoutView="0" workbookViewId="0" topLeftCell="B12">
      <selection activeCell="G20" sqref="G20"/>
    </sheetView>
  </sheetViews>
  <sheetFormatPr defaultColWidth="11.421875" defaultRowHeight="12.75"/>
  <cols>
    <col min="1" max="1" width="5.421875" style="0" customWidth="1"/>
    <col min="2" max="2" width="26.140625" style="0" customWidth="1"/>
    <col min="3" max="3" width="74.28125" style="0" customWidth="1"/>
    <col min="4" max="4" width="24.421875" style="0" customWidth="1"/>
    <col min="5" max="5" width="56.421875" style="0" customWidth="1"/>
    <col min="6" max="6" width="8.57421875" style="0" customWidth="1"/>
    <col min="7" max="7" width="9.57421875" style="0" customWidth="1"/>
    <col min="8" max="8" width="8.8515625" style="0" customWidth="1"/>
    <col min="9" max="9" width="6.57421875" style="0" customWidth="1"/>
    <col min="10" max="10" width="9.7109375" style="0" customWidth="1"/>
    <col min="11" max="11" width="10.00390625" style="0" customWidth="1"/>
    <col min="12" max="12" width="8.7109375" style="0" customWidth="1"/>
    <col min="13" max="13" width="6.7109375" style="0" customWidth="1"/>
    <col min="14" max="14" width="3.57421875" style="0" customWidth="1"/>
    <col min="15" max="15" width="6.421875" style="0" customWidth="1"/>
    <col min="16" max="16" width="6.7109375" style="0" customWidth="1"/>
    <col min="17" max="17" width="3.8515625" style="0" customWidth="1"/>
    <col min="18" max="18" width="4.00390625" style="0" customWidth="1"/>
    <col min="19" max="19" width="6.421875" style="0" customWidth="1"/>
    <col min="20" max="20" width="11.00390625" style="0" customWidth="1"/>
    <col min="21" max="21" width="23.00390625" style="0" bestFit="1" customWidth="1"/>
    <col min="22" max="22" width="20.28125" style="0" customWidth="1"/>
  </cols>
  <sheetData>
    <row r="1" ht="13.5" thickBot="1"/>
    <row r="2" spans="2:20" ht="45" customHeight="1" thickBot="1">
      <c r="B2" s="445" t="s">
        <v>59</v>
      </c>
      <c r="C2" s="446"/>
      <c r="D2" s="446"/>
      <c r="E2" s="446"/>
      <c r="F2" s="446"/>
      <c r="G2" s="446"/>
      <c r="H2" s="446"/>
      <c r="I2" s="446"/>
      <c r="J2" s="446"/>
      <c r="K2" s="446"/>
      <c r="L2" s="446"/>
      <c r="M2" s="446"/>
      <c r="N2" s="446"/>
      <c r="O2" s="446"/>
      <c r="P2" s="446"/>
      <c r="Q2" s="446"/>
      <c r="R2" s="446"/>
      <c r="S2" s="446"/>
      <c r="T2" s="447"/>
    </row>
    <row r="3" spans="2:20" ht="26.25" customHeight="1" thickBot="1">
      <c r="B3" s="445" t="s">
        <v>307</v>
      </c>
      <c r="C3" s="446"/>
      <c r="D3" s="446"/>
      <c r="E3" s="446"/>
      <c r="F3" s="446"/>
      <c r="G3" s="446"/>
      <c r="H3" s="446"/>
      <c r="I3" s="446"/>
      <c r="J3" s="446"/>
      <c r="K3" s="446"/>
      <c r="L3" s="446"/>
      <c r="M3" s="446"/>
      <c r="N3" s="446"/>
      <c r="O3" s="446"/>
      <c r="P3" s="446"/>
      <c r="Q3" s="446"/>
      <c r="R3" s="446"/>
      <c r="S3" s="446"/>
      <c r="T3" s="447"/>
    </row>
    <row r="4" spans="2:20" s="3" customFormat="1" ht="57.75" customHeight="1" thickBot="1">
      <c r="B4" s="476" t="s">
        <v>58</v>
      </c>
      <c r="C4" s="478" t="s">
        <v>68</v>
      </c>
      <c r="D4" s="479"/>
      <c r="E4" s="479"/>
      <c r="F4" s="479"/>
      <c r="G4" s="479"/>
      <c r="H4" s="479"/>
      <c r="I4" s="479"/>
      <c r="J4" s="479"/>
      <c r="K4" s="482"/>
      <c r="L4" s="482"/>
      <c r="M4" s="482"/>
      <c r="N4" s="478" t="s">
        <v>37</v>
      </c>
      <c r="O4" s="479"/>
      <c r="P4" s="479"/>
      <c r="Q4" s="479"/>
      <c r="R4" s="479"/>
      <c r="S4" s="479"/>
      <c r="T4" s="480" t="s">
        <v>18</v>
      </c>
    </row>
    <row r="5" spans="2:20" s="3" customFormat="1" ht="306.75" customHeight="1" thickBot="1">
      <c r="B5" s="477"/>
      <c r="C5" s="61" t="s">
        <v>33</v>
      </c>
      <c r="D5" s="269" t="s">
        <v>34</v>
      </c>
      <c r="E5" s="61" t="s">
        <v>0</v>
      </c>
      <c r="F5" s="62" t="s">
        <v>20</v>
      </c>
      <c r="G5" s="62" t="s">
        <v>21</v>
      </c>
      <c r="H5" s="63" t="s">
        <v>22</v>
      </c>
      <c r="I5" s="62" t="s">
        <v>55</v>
      </c>
      <c r="J5" s="62" t="s">
        <v>67</v>
      </c>
      <c r="K5" s="62" t="s">
        <v>23</v>
      </c>
      <c r="L5" s="64" t="s">
        <v>24</v>
      </c>
      <c r="M5" s="62" t="s">
        <v>25</v>
      </c>
      <c r="N5" s="62" t="s">
        <v>19</v>
      </c>
      <c r="O5" s="63" t="s">
        <v>26</v>
      </c>
      <c r="P5" s="62" t="s">
        <v>27</v>
      </c>
      <c r="Q5" s="62" t="s">
        <v>38</v>
      </c>
      <c r="R5" s="63" t="s">
        <v>28</v>
      </c>
      <c r="S5" s="64" t="s">
        <v>29</v>
      </c>
      <c r="T5" s="481"/>
    </row>
    <row r="6" spans="2:20" s="3" customFormat="1" ht="26.25" customHeight="1" thickBot="1">
      <c r="B6" s="527" t="s">
        <v>139</v>
      </c>
      <c r="C6" s="528"/>
      <c r="D6" s="528"/>
      <c r="E6" s="528"/>
      <c r="F6" s="528"/>
      <c r="G6" s="528"/>
      <c r="H6" s="528"/>
      <c r="I6" s="528"/>
      <c r="J6" s="528"/>
      <c r="K6" s="528"/>
      <c r="L6" s="528"/>
      <c r="M6" s="528"/>
      <c r="N6" s="528"/>
      <c r="O6" s="528"/>
      <c r="P6" s="528"/>
      <c r="Q6" s="528"/>
      <c r="R6" s="528"/>
      <c r="S6" s="528"/>
      <c r="T6" s="529"/>
    </row>
    <row r="7" spans="2:20" ht="30.75" customHeight="1" thickBot="1">
      <c r="B7" s="503" t="s">
        <v>30</v>
      </c>
      <c r="C7" s="498" t="s">
        <v>140</v>
      </c>
      <c r="D7" s="180" t="s">
        <v>16</v>
      </c>
      <c r="E7" s="286" t="s">
        <v>141</v>
      </c>
      <c r="F7" s="257">
        <v>1</v>
      </c>
      <c r="G7" s="103">
        <v>0.1</v>
      </c>
      <c r="H7" s="103">
        <f>(G7/F7)*100</f>
        <v>10</v>
      </c>
      <c r="I7" s="155"/>
      <c r="J7" s="103">
        <v>1</v>
      </c>
      <c r="K7" s="103">
        <v>0</v>
      </c>
      <c r="L7" s="103">
        <f>(K7/J7)*100</f>
        <v>0</v>
      </c>
      <c r="M7" s="509"/>
      <c r="N7" s="513">
        <v>300000000</v>
      </c>
      <c r="O7" s="516">
        <v>162099519</v>
      </c>
      <c r="P7" s="518">
        <f>(O7/N7)*100</f>
        <v>54.033173</v>
      </c>
      <c r="Q7" s="513">
        <f>(1020000000+80000000)</f>
        <v>1100000000</v>
      </c>
      <c r="R7" s="516">
        <f>(422119749.98+N7)</f>
        <v>722119749.98</v>
      </c>
      <c r="S7" s="518">
        <f>(R7/Q7)*100</f>
        <v>65.64724999818182</v>
      </c>
      <c r="T7" s="258"/>
    </row>
    <row r="8" spans="2:20" ht="45.75" customHeight="1" thickBot="1">
      <c r="B8" s="504"/>
      <c r="C8" s="499"/>
      <c r="D8" s="127" t="s">
        <v>16</v>
      </c>
      <c r="E8" s="127" t="s">
        <v>142</v>
      </c>
      <c r="F8" s="125">
        <v>2</v>
      </c>
      <c r="G8" s="125">
        <v>0</v>
      </c>
      <c r="H8" s="103">
        <f>(G8/F8)*100</f>
        <v>0</v>
      </c>
      <c r="I8" s="331"/>
      <c r="J8" s="125">
        <v>4</v>
      </c>
      <c r="K8" s="125">
        <v>0</v>
      </c>
      <c r="L8" s="125">
        <v>0</v>
      </c>
      <c r="M8" s="510"/>
      <c r="N8" s="514"/>
      <c r="O8" s="397"/>
      <c r="P8" s="519"/>
      <c r="Q8" s="514"/>
      <c r="R8" s="397"/>
      <c r="S8" s="519"/>
      <c r="T8" s="259"/>
    </row>
    <row r="9" spans="2:20" ht="64.5" customHeight="1" thickBot="1">
      <c r="B9" s="504"/>
      <c r="C9" s="183" t="s">
        <v>143</v>
      </c>
      <c r="D9" s="127" t="s">
        <v>16</v>
      </c>
      <c r="E9" s="127" t="s">
        <v>144</v>
      </c>
      <c r="F9" s="157">
        <v>1</v>
      </c>
      <c r="G9" s="157">
        <v>0.1</v>
      </c>
      <c r="H9" s="103">
        <f>(G9/F9)*100</f>
        <v>10</v>
      </c>
      <c r="I9" s="156"/>
      <c r="J9" s="125">
        <v>2</v>
      </c>
      <c r="K9" s="157">
        <v>0</v>
      </c>
      <c r="L9" s="157">
        <v>0</v>
      </c>
      <c r="M9" s="510"/>
      <c r="N9" s="514"/>
      <c r="O9" s="397"/>
      <c r="P9" s="519"/>
      <c r="Q9" s="514"/>
      <c r="R9" s="397"/>
      <c r="S9" s="519"/>
      <c r="T9" s="259"/>
    </row>
    <row r="10" spans="2:20" ht="69" customHeight="1">
      <c r="B10" s="504"/>
      <c r="C10" s="183" t="s">
        <v>145</v>
      </c>
      <c r="D10" s="127" t="s">
        <v>16</v>
      </c>
      <c r="E10" s="122" t="s">
        <v>146</v>
      </c>
      <c r="F10" s="157">
        <v>2</v>
      </c>
      <c r="G10" s="93">
        <v>2</v>
      </c>
      <c r="H10" s="103">
        <f>(G10/F10)*100</f>
        <v>100</v>
      </c>
      <c r="I10" s="156"/>
      <c r="J10" s="125">
        <v>2</v>
      </c>
      <c r="K10" s="93">
        <v>2</v>
      </c>
      <c r="L10" s="125">
        <f>(K10/J10)*100</f>
        <v>100</v>
      </c>
      <c r="M10" s="510"/>
      <c r="N10" s="514"/>
      <c r="O10" s="397"/>
      <c r="P10" s="519"/>
      <c r="Q10" s="514"/>
      <c r="R10" s="397"/>
      <c r="S10" s="519"/>
      <c r="T10" s="138"/>
    </row>
    <row r="11" spans="2:21" ht="36" customHeight="1" thickBot="1">
      <c r="B11" s="250"/>
      <c r="C11" s="525" t="s">
        <v>138</v>
      </c>
      <c r="D11" s="526"/>
      <c r="E11" s="526"/>
      <c r="F11" s="260">
        <v>300</v>
      </c>
      <c r="G11" s="212">
        <f>(H11/F11)*100</f>
        <v>40</v>
      </c>
      <c r="H11" s="261">
        <f>SUM(H7:H10)</f>
        <v>120</v>
      </c>
      <c r="I11" s="57"/>
      <c r="J11" s="57">
        <v>400</v>
      </c>
      <c r="K11" s="212">
        <f>(L11/J11)*100</f>
        <v>25</v>
      </c>
      <c r="L11" s="262">
        <f>SUM(L7:L10)</f>
        <v>100</v>
      </c>
      <c r="M11" s="511"/>
      <c r="N11" s="515"/>
      <c r="O11" s="517"/>
      <c r="P11" s="520"/>
      <c r="Q11" s="515"/>
      <c r="R11" s="517"/>
      <c r="S11" s="520"/>
      <c r="T11" s="153"/>
      <c r="U11" s="30" t="s">
        <v>309</v>
      </c>
    </row>
    <row r="12" spans="2:22" ht="58.5" customHeight="1" thickBot="1">
      <c r="B12" s="505" t="s">
        <v>139</v>
      </c>
      <c r="C12" s="506"/>
      <c r="D12" s="506"/>
      <c r="E12" s="506"/>
      <c r="F12" s="506"/>
      <c r="G12" s="506"/>
      <c r="H12" s="506"/>
      <c r="I12" s="506"/>
      <c r="J12" s="506"/>
      <c r="K12" s="506"/>
      <c r="L12" s="507"/>
      <c r="M12" s="251"/>
      <c r="N12" s="252"/>
      <c r="O12" s="253"/>
      <c r="P12" s="254"/>
      <c r="Q12" s="252"/>
      <c r="R12" s="253"/>
      <c r="S12" s="255"/>
      <c r="T12" s="256"/>
      <c r="U12" s="30"/>
      <c r="V12" s="30"/>
    </row>
    <row r="13" spans="2:22" ht="58.5" customHeight="1" thickBot="1">
      <c r="B13" s="504" t="s">
        <v>159</v>
      </c>
      <c r="C13" s="75" t="s">
        <v>42</v>
      </c>
      <c r="D13" s="201" t="s">
        <v>15</v>
      </c>
      <c r="E13" s="201" t="s">
        <v>43</v>
      </c>
      <c r="F13" s="263">
        <v>1</v>
      </c>
      <c r="G13" s="43">
        <v>1</v>
      </c>
      <c r="H13" s="43">
        <f aca="true" t="shared" si="0" ref="H13:H19">(G13/F13)*100</f>
        <v>100</v>
      </c>
      <c r="I13" s="301"/>
      <c r="J13" s="263">
        <v>2</v>
      </c>
      <c r="K13" s="43">
        <v>1</v>
      </c>
      <c r="L13" s="43">
        <f>(K13/J13)*100</f>
        <v>50</v>
      </c>
      <c r="M13" s="264"/>
      <c r="N13" s="420">
        <v>420000000</v>
      </c>
      <c r="O13" s="369">
        <v>0</v>
      </c>
      <c r="P13" s="500">
        <f>(O13/N13)*100</f>
        <v>0</v>
      </c>
      <c r="Q13" s="420">
        <v>1540000000</v>
      </c>
      <c r="R13" s="369">
        <f>(150339184.89+N13)</f>
        <v>570339184.89</v>
      </c>
      <c r="S13" s="500">
        <f>(R13/Q13)*100</f>
        <v>37.03501200584415</v>
      </c>
      <c r="T13" s="176"/>
      <c r="U13" s="30"/>
      <c r="V13" s="30"/>
    </row>
    <row r="14" spans="2:22" ht="58.5" customHeight="1" thickBot="1">
      <c r="B14" s="504"/>
      <c r="C14" s="508" t="s">
        <v>147</v>
      </c>
      <c r="D14" s="124" t="s">
        <v>15</v>
      </c>
      <c r="E14" s="284" t="s">
        <v>148</v>
      </c>
      <c r="F14" s="47">
        <v>1</v>
      </c>
      <c r="G14" s="52">
        <v>0.1</v>
      </c>
      <c r="H14" s="43">
        <f t="shared" si="0"/>
        <v>10</v>
      </c>
      <c r="I14" s="302"/>
      <c r="J14" s="47">
        <v>1</v>
      </c>
      <c r="K14" s="52">
        <v>1</v>
      </c>
      <c r="L14" s="52">
        <f>(K14/J14)*100</f>
        <v>100</v>
      </c>
      <c r="M14" s="86"/>
      <c r="N14" s="421"/>
      <c r="O14" s="370"/>
      <c r="P14" s="501"/>
      <c r="Q14" s="421"/>
      <c r="R14" s="370"/>
      <c r="S14" s="501"/>
      <c r="T14" s="177"/>
      <c r="U14" s="30"/>
      <c r="V14" s="30"/>
    </row>
    <row r="15" spans="2:22" ht="58.5" customHeight="1">
      <c r="B15" s="504"/>
      <c r="C15" s="508"/>
      <c r="D15" s="124" t="s">
        <v>15</v>
      </c>
      <c r="E15" s="123" t="s">
        <v>149</v>
      </c>
      <c r="F15" s="47">
        <v>1</v>
      </c>
      <c r="G15" s="52"/>
      <c r="H15" s="43">
        <f t="shared" si="0"/>
        <v>0</v>
      </c>
      <c r="I15" s="302"/>
      <c r="J15" s="47">
        <v>100</v>
      </c>
      <c r="K15" s="52">
        <v>0</v>
      </c>
      <c r="L15" s="52">
        <v>0</v>
      </c>
      <c r="M15" s="86"/>
      <c r="N15" s="421"/>
      <c r="O15" s="370"/>
      <c r="P15" s="501"/>
      <c r="Q15" s="421"/>
      <c r="R15" s="370"/>
      <c r="S15" s="501"/>
      <c r="T15" s="177"/>
      <c r="U15" s="30"/>
      <c r="V15" s="30"/>
    </row>
    <row r="16" spans="2:22" ht="58.5" customHeight="1">
      <c r="B16" s="504"/>
      <c r="C16" s="216" t="s">
        <v>150</v>
      </c>
      <c r="D16" s="124" t="s">
        <v>151</v>
      </c>
      <c r="E16" s="284" t="s">
        <v>152</v>
      </c>
      <c r="F16" s="47">
        <v>21</v>
      </c>
      <c r="G16" s="52">
        <v>7</v>
      </c>
      <c r="H16" s="52">
        <f t="shared" si="0"/>
        <v>33.33333333333333</v>
      </c>
      <c r="I16" s="302"/>
      <c r="J16" s="47">
        <v>21</v>
      </c>
      <c r="K16" s="52">
        <v>14</v>
      </c>
      <c r="L16" s="52">
        <f>(K16/J16)*100</f>
        <v>66.66666666666666</v>
      </c>
      <c r="M16" s="86"/>
      <c r="N16" s="421"/>
      <c r="O16" s="370"/>
      <c r="P16" s="501"/>
      <c r="Q16" s="421"/>
      <c r="R16" s="370"/>
      <c r="S16" s="501"/>
      <c r="T16" s="177"/>
      <c r="U16" s="30"/>
      <c r="V16" s="30"/>
    </row>
    <row r="17" spans="2:22" ht="94.5" customHeight="1">
      <c r="B17" s="504"/>
      <c r="C17" s="76" t="s">
        <v>153</v>
      </c>
      <c r="D17" s="124" t="s">
        <v>15</v>
      </c>
      <c r="E17" s="284" t="s">
        <v>154</v>
      </c>
      <c r="F17" s="47">
        <v>7</v>
      </c>
      <c r="G17" s="52">
        <v>0.1</v>
      </c>
      <c r="H17" s="52">
        <f t="shared" si="0"/>
        <v>1.4285714285714286</v>
      </c>
      <c r="I17" s="302"/>
      <c r="J17" s="47">
        <v>21</v>
      </c>
      <c r="K17" s="52">
        <v>7</v>
      </c>
      <c r="L17" s="52">
        <f>(K17/J17)*100</f>
        <v>33.33333333333333</v>
      </c>
      <c r="M17" s="86"/>
      <c r="N17" s="421"/>
      <c r="O17" s="370"/>
      <c r="P17" s="501"/>
      <c r="Q17" s="421"/>
      <c r="R17" s="370"/>
      <c r="S17" s="501"/>
      <c r="T17" s="177"/>
      <c r="U17" s="30"/>
      <c r="V17" s="30"/>
    </row>
    <row r="18" spans="2:22" ht="58.5" customHeight="1">
      <c r="B18" s="504"/>
      <c r="C18" s="76" t="s">
        <v>155</v>
      </c>
      <c r="D18" s="124" t="s">
        <v>15</v>
      </c>
      <c r="E18" s="285" t="s">
        <v>156</v>
      </c>
      <c r="F18" s="47">
        <v>1</v>
      </c>
      <c r="G18" s="52"/>
      <c r="H18" s="52">
        <f t="shared" si="0"/>
        <v>0</v>
      </c>
      <c r="I18" s="302"/>
      <c r="J18" s="47">
        <v>3</v>
      </c>
      <c r="K18" s="52">
        <v>0</v>
      </c>
      <c r="L18" s="52">
        <f>(K18/J18)*100</f>
        <v>0</v>
      </c>
      <c r="M18" s="86"/>
      <c r="N18" s="421"/>
      <c r="O18" s="370"/>
      <c r="P18" s="501"/>
      <c r="Q18" s="421"/>
      <c r="R18" s="370"/>
      <c r="S18" s="501"/>
      <c r="T18" s="177"/>
      <c r="U18" s="30"/>
      <c r="V18" s="30"/>
    </row>
    <row r="19" spans="2:22" ht="58.5" customHeight="1" thickBot="1">
      <c r="B19" s="504"/>
      <c r="C19" s="77" t="s">
        <v>157</v>
      </c>
      <c r="D19" s="265" t="s">
        <v>16</v>
      </c>
      <c r="E19" s="206" t="s">
        <v>158</v>
      </c>
      <c r="F19" s="225">
        <v>50</v>
      </c>
      <c r="G19" s="266"/>
      <c r="H19" s="52">
        <f t="shared" si="0"/>
        <v>0</v>
      </c>
      <c r="I19" s="303"/>
      <c r="J19" s="225">
        <v>150</v>
      </c>
      <c r="K19" s="266">
        <v>150</v>
      </c>
      <c r="L19" s="266">
        <v>100</v>
      </c>
      <c r="M19" s="267"/>
      <c r="N19" s="521"/>
      <c r="O19" s="512"/>
      <c r="P19" s="502"/>
      <c r="Q19" s="521"/>
      <c r="R19" s="512"/>
      <c r="S19" s="502"/>
      <c r="T19" s="268" t="s">
        <v>306</v>
      </c>
      <c r="U19" s="30"/>
      <c r="V19" s="30"/>
    </row>
    <row r="20" spans="2:22" ht="39.75" customHeight="1" thickBot="1">
      <c r="B20" s="65"/>
      <c r="C20" s="522" t="s">
        <v>138</v>
      </c>
      <c r="D20" s="523"/>
      <c r="E20" s="524"/>
      <c r="F20" s="44">
        <v>700</v>
      </c>
      <c r="G20" s="194">
        <f>(H20/F20)*100</f>
        <v>20.680272108843532</v>
      </c>
      <c r="H20" s="44">
        <f>SUM(H13:H19)</f>
        <v>144.76190476190473</v>
      </c>
      <c r="I20" s="51"/>
      <c r="J20" s="51">
        <v>700</v>
      </c>
      <c r="K20" s="194">
        <f>(L20/J20)*100</f>
        <v>50</v>
      </c>
      <c r="L20" s="50">
        <f>SUM(L13:L19)</f>
        <v>350</v>
      </c>
      <c r="M20" s="65"/>
      <c r="N20" s="82"/>
      <c r="O20" s="83"/>
      <c r="P20" s="84"/>
      <c r="Q20" s="82"/>
      <c r="R20" s="83"/>
      <c r="S20" s="85"/>
      <c r="T20" s="67"/>
      <c r="U20" s="1"/>
      <c r="V20" s="1"/>
    </row>
    <row r="21" spans="21:22" ht="12.75">
      <c r="U21" s="1"/>
      <c r="V21" s="1"/>
    </row>
    <row r="22" spans="21:22" ht="12.75">
      <c r="U22" s="1"/>
      <c r="V22" s="1"/>
    </row>
    <row r="23" spans="21:22" ht="12.75">
      <c r="U23" s="1"/>
      <c r="V23" s="1"/>
    </row>
    <row r="24" spans="21:22" ht="12.75">
      <c r="U24" s="1"/>
      <c r="V24" s="1"/>
    </row>
    <row r="25" spans="21:22" ht="12.75">
      <c r="U25" s="1"/>
      <c r="V25" s="1"/>
    </row>
    <row r="26" spans="21:22" ht="12.75">
      <c r="U26" s="1"/>
      <c r="V26" s="1"/>
    </row>
    <row r="27" spans="21:22" ht="12.75">
      <c r="U27" s="1"/>
      <c r="V27" s="1"/>
    </row>
    <row r="28" spans="21:22" ht="12.75">
      <c r="U28" s="1"/>
      <c r="V28" s="1"/>
    </row>
    <row r="29" spans="21:22" ht="12.75">
      <c r="U29" s="1"/>
      <c r="V29" s="1"/>
    </row>
  </sheetData>
  <sheetProtection/>
  <mergeCells count="27">
    <mergeCell ref="C20:E20"/>
    <mergeCell ref="C11:E11"/>
    <mergeCell ref="B2:T2"/>
    <mergeCell ref="B3:T3"/>
    <mergeCell ref="B6:T6"/>
    <mergeCell ref="B4:B5"/>
    <mergeCell ref="P7:P11"/>
    <mergeCell ref="Q7:Q11"/>
    <mergeCell ref="N13:N19"/>
    <mergeCell ref="T4:T5"/>
    <mergeCell ref="N4:S4"/>
    <mergeCell ref="O7:O11"/>
    <mergeCell ref="S7:S11"/>
    <mergeCell ref="R7:R11"/>
    <mergeCell ref="Q13:Q19"/>
    <mergeCell ref="R13:R19"/>
    <mergeCell ref="S13:S19"/>
    <mergeCell ref="C4:M4"/>
    <mergeCell ref="C7:C8"/>
    <mergeCell ref="P13:P19"/>
    <mergeCell ref="B7:B10"/>
    <mergeCell ref="B12:L12"/>
    <mergeCell ref="C14:C15"/>
    <mergeCell ref="B13:B19"/>
    <mergeCell ref="M7:M11"/>
    <mergeCell ref="O13:O19"/>
    <mergeCell ref="N7:N11"/>
  </mergeCells>
  <printOptions horizontalCentered="1" verticalCentered="1"/>
  <pageMargins left="0.1968503937007874" right="0.1968503937007874" top="0.1968503937007874" bottom="0.1968503937007874" header="0.1968503937007874" footer="0"/>
  <pageSetup horizontalDpi="300" verticalDpi="300" orientation="landscape" scale="37" r:id="rId3"/>
  <legacyDrawing r:id="rId2"/>
</worksheet>
</file>

<file path=xl/worksheets/sheet4.xml><?xml version="1.0" encoding="utf-8"?>
<worksheet xmlns="http://schemas.openxmlformats.org/spreadsheetml/2006/main" xmlns:r="http://schemas.openxmlformats.org/officeDocument/2006/relationships">
  <dimension ref="B1:V22"/>
  <sheetViews>
    <sheetView view="pageBreakPreview" zoomScale="50" zoomScaleNormal="70" zoomScaleSheetLayoutView="50" zoomScalePageLayoutView="0" workbookViewId="0" topLeftCell="A8">
      <selection activeCell="H23" sqref="H23"/>
    </sheetView>
  </sheetViews>
  <sheetFormatPr defaultColWidth="11.421875" defaultRowHeight="12.75"/>
  <cols>
    <col min="1" max="1" width="3.8515625" style="0" customWidth="1"/>
    <col min="2" max="2" width="29.28125" style="0" customWidth="1"/>
    <col min="3" max="3" width="77.00390625" style="0" customWidth="1"/>
    <col min="4" max="4" width="27.8515625" style="0" customWidth="1"/>
    <col min="5" max="5" width="60.140625" style="0" customWidth="1"/>
    <col min="6" max="6" width="7.00390625" style="0" customWidth="1"/>
    <col min="7" max="7" width="10.57421875" style="0" customWidth="1"/>
    <col min="8" max="8" width="7.8515625" style="0" customWidth="1"/>
    <col min="9" max="9" width="7.28125" style="0" customWidth="1"/>
    <col min="10" max="10" width="9.00390625" style="0" customWidth="1"/>
    <col min="11" max="11" width="6.140625" style="0" customWidth="1"/>
    <col min="12" max="12" width="7.8515625" style="0" customWidth="1"/>
    <col min="13" max="13" width="5.57421875" style="0" customWidth="1"/>
    <col min="14" max="15" width="4.140625" style="0" customWidth="1"/>
    <col min="16" max="16" width="9.00390625" style="0" customWidth="1"/>
    <col min="17" max="17" width="8.28125" style="0" hidden="1" customWidth="1"/>
    <col min="18" max="18" width="4.7109375" style="0" customWidth="1"/>
    <col min="19" max="19" width="5.140625" style="0" customWidth="1"/>
    <col min="20" max="20" width="6.140625" style="0" customWidth="1"/>
    <col min="21" max="21" width="7.28125" style="0" customWidth="1"/>
    <col min="22" max="22" width="21.28125" style="0" customWidth="1"/>
    <col min="23" max="23" width="13.00390625" style="0" customWidth="1"/>
  </cols>
  <sheetData>
    <row r="1" spans="2:21" ht="39" customHeight="1" thickBot="1">
      <c r="B1" s="445" t="s">
        <v>59</v>
      </c>
      <c r="C1" s="446"/>
      <c r="D1" s="446"/>
      <c r="E1" s="446"/>
      <c r="F1" s="446"/>
      <c r="G1" s="446"/>
      <c r="H1" s="446"/>
      <c r="I1" s="446"/>
      <c r="J1" s="446"/>
      <c r="K1" s="446"/>
      <c r="L1" s="446"/>
      <c r="M1" s="446"/>
      <c r="N1" s="446"/>
      <c r="O1" s="446"/>
      <c r="P1" s="446"/>
      <c r="Q1" s="446"/>
      <c r="R1" s="446"/>
      <c r="S1" s="446"/>
      <c r="T1" s="446"/>
      <c r="U1" s="447"/>
    </row>
    <row r="2" spans="2:21" ht="25.5" customHeight="1" thickBot="1">
      <c r="B2" s="445" t="s">
        <v>310</v>
      </c>
      <c r="C2" s="446"/>
      <c r="D2" s="446"/>
      <c r="E2" s="446"/>
      <c r="F2" s="446"/>
      <c r="G2" s="446"/>
      <c r="H2" s="446"/>
      <c r="I2" s="446"/>
      <c r="J2" s="446"/>
      <c r="K2" s="446"/>
      <c r="L2" s="446"/>
      <c r="M2" s="446"/>
      <c r="N2" s="446"/>
      <c r="O2" s="446"/>
      <c r="P2" s="446"/>
      <c r="Q2" s="446"/>
      <c r="R2" s="446"/>
      <c r="S2" s="446"/>
      <c r="T2" s="446"/>
      <c r="U2" s="447"/>
    </row>
    <row r="3" spans="2:21" ht="40.5" customHeight="1" thickBot="1">
      <c r="B3" s="476" t="s">
        <v>58</v>
      </c>
      <c r="C3" s="478" t="s">
        <v>68</v>
      </c>
      <c r="D3" s="479"/>
      <c r="E3" s="479"/>
      <c r="F3" s="479"/>
      <c r="G3" s="479"/>
      <c r="H3" s="479"/>
      <c r="I3" s="479"/>
      <c r="J3" s="479"/>
      <c r="K3" s="482"/>
      <c r="L3" s="482"/>
      <c r="M3" s="482"/>
      <c r="N3" s="478" t="s">
        <v>37</v>
      </c>
      <c r="O3" s="479"/>
      <c r="P3" s="479"/>
      <c r="Q3" s="479"/>
      <c r="R3" s="479"/>
      <c r="S3" s="479"/>
      <c r="T3" s="479"/>
      <c r="U3" s="480" t="s">
        <v>18</v>
      </c>
    </row>
    <row r="4" spans="2:21" ht="321" customHeight="1" thickBot="1">
      <c r="B4" s="477"/>
      <c r="C4" s="61" t="s">
        <v>33</v>
      </c>
      <c r="D4" s="269" t="s">
        <v>34</v>
      </c>
      <c r="E4" s="61" t="s">
        <v>0</v>
      </c>
      <c r="F4" s="62" t="s">
        <v>20</v>
      </c>
      <c r="G4" s="62" t="s">
        <v>21</v>
      </c>
      <c r="H4" s="63" t="s">
        <v>22</v>
      </c>
      <c r="I4" s="62" t="s">
        <v>55</v>
      </c>
      <c r="J4" s="62" t="s">
        <v>67</v>
      </c>
      <c r="K4" s="62" t="s">
        <v>23</v>
      </c>
      <c r="L4" s="64" t="s">
        <v>24</v>
      </c>
      <c r="M4" s="62" t="s">
        <v>25</v>
      </c>
      <c r="N4" s="62" t="s">
        <v>19</v>
      </c>
      <c r="O4" s="63" t="s">
        <v>26</v>
      </c>
      <c r="P4" s="62" t="s">
        <v>27</v>
      </c>
      <c r="Q4" s="62" t="s">
        <v>27</v>
      </c>
      <c r="R4" s="62" t="s">
        <v>38</v>
      </c>
      <c r="S4" s="63" t="s">
        <v>28</v>
      </c>
      <c r="T4" s="64" t="s">
        <v>29</v>
      </c>
      <c r="U4" s="481"/>
    </row>
    <row r="5" spans="2:21" ht="24" customHeight="1" thickBot="1">
      <c r="B5" s="527" t="s">
        <v>160</v>
      </c>
      <c r="C5" s="528"/>
      <c r="D5" s="528"/>
      <c r="E5" s="528"/>
      <c r="F5" s="528"/>
      <c r="G5" s="528"/>
      <c r="H5" s="528"/>
      <c r="I5" s="528"/>
      <c r="J5" s="528"/>
      <c r="K5" s="528"/>
      <c r="L5" s="528"/>
      <c r="M5" s="533"/>
      <c r="N5" s="533"/>
      <c r="O5" s="533"/>
      <c r="P5" s="533"/>
      <c r="Q5" s="533"/>
      <c r="R5" s="533"/>
      <c r="S5" s="533"/>
      <c r="T5" s="533"/>
      <c r="U5" s="534"/>
    </row>
    <row r="6" spans="2:21" ht="75" customHeight="1">
      <c r="B6" s="530" t="s">
        <v>161</v>
      </c>
      <c r="C6" s="122" t="s">
        <v>48</v>
      </c>
      <c r="D6" s="122" t="s">
        <v>16</v>
      </c>
      <c r="E6" s="122" t="s">
        <v>49</v>
      </c>
      <c r="F6" s="351">
        <v>3</v>
      </c>
      <c r="G6" s="323">
        <v>1</v>
      </c>
      <c r="H6" s="127">
        <f aca="true" t="shared" si="0" ref="H6:H13">(G6/F6)*100</f>
        <v>33.33333333333333</v>
      </c>
      <c r="I6" s="94"/>
      <c r="J6" s="127">
        <v>9</v>
      </c>
      <c r="K6" s="127">
        <v>3</v>
      </c>
      <c r="L6" s="127">
        <f>(K6/J6)*100</f>
        <v>33.33333333333333</v>
      </c>
      <c r="M6" s="537"/>
      <c r="N6" s="538">
        <v>1300000000</v>
      </c>
      <c r="O6" s="535">
        <v>1004000000</v>
      </c>
      <c r="P6" s="539">
        <f>(O6/N6)</f>
        <v>0.7723076923076924</v>
      </c>
      <c r="Q6" s="539" t="e">
        <f>(O6/M6)</f>
        <v>#DIV/0!</v>
      </c>
      <c r="R6" s="538">
        <v>6000000000</v>
      </c>
      <c r="S6" s="535">
        <f>(566033787.68+O6)</f>
        <v>1570033787.6799998</v>
      </c>
      <c r="T6" s="539">
        <f>(S6/R6)</f>
        <v>0.26167229794666663</v>
      </c>
      <c r="U6" s="270"/>
    </row>
    <row r="7" spans="2:21" ht="82.5" customHeight="1">
      <c r="B7" s="531"/>
      <c r="C7" s="95" t="s">
        <v>50</v>
      </c>
      <c r="D7" s="122" t="s">
        <v>162</v>
      </c>
      <c r="E7" s="122" t="s">
        <v>51</v>
      </c>
      <c r="F7" s="88">
        <v>0</v>
      </c>
      <c r="G7" s="326">
        <v>0</v>
      </c>
      <c r="H7" s="127">
        <v>0</v>
      </c>
      <c r="I7" s="96"/>
      <c r="J7" s="127">
        <v>21</v>
      </c>
      <c r="K7" s="288">
        <v>21</v>
      </c>
      <c r="L7" s="127">
        <f aca="true" t="shared" si="1" ref="L7:L21">(K7/J7)*100</f>
        <v>100</v>
      </c>
      <c r="M7" s="537"/>
      <c r="N7" s="538"/>
      <c r="O7" s="536"/>
      <c r="P7" s="539"/>
      <c r="Q7" s="539"/>
      <c r="R7" s="538"/>
      <c r="S7" s="536"/>
      <c r="T7" s="539"/>
      <c r="U7" s="139"/>
    </row>
    <row r="8" spans="2:21" ht="98.25" customHeight="1">
      <c r="B8" s="531"/>
      <c r="C8" s="122" t="s">
        <v>52</v>
      </c>
      <c r="D8" s="122" t="s">
        <v>15</v>
      </c>
      <c r="E8" s="127" t="s">
        <v>163</v>
      </c>
      <c r="F8" s="88">
        <v>21</v>
      </c>
      <c r="G8" s="323">
        <v>7</v>
      </c>
      <c r="H8" s="127">
        <f t="shared" si="0"/>
        <v>33.33333333333333</v>
      </c>
      <c r="I8" s="96"/>
      <c r="J8" s="127">
        <v>21</v>
      </c>
      <c r="K8" s="323">
        <v>21</v>
      </c>
      <c r="L8" s="127">
        <f t="shared" si="1"/>
        <v>100</v>
      </c>
      <c r="M8" s="537"/>
      <c r="N8" s="538"/>
      <c r="O8" s="536"/>
      <c r="P8" s="539"/>
      <c r="Q8" s="539"/>
      <c r="R8" s="538"/>
      <c r="S8" s="536"/>
      <c r="T8" s="539"/>
      <c r="U8" s="139"/>
    </row>
    <row r="9" spans="2:21" ht="67.5" customHeight="1">
      <c r="B9" s="531"/>
      <c r="C9" s="95" t="s">
        <v>164</v>
      </c>
      <c r="D9" s="122" t="s">
        <v>165</v>
      </c>
      <c r="E9" s="122" t="s">
        <v>166</v>
      </c>
      <c r="F9" s="88">
        <v>1</v>
      </c>
      <c r="G9" s="326">
        <v>0.3</v>
      </c>
      <c r="H9" s="127">
        <f t="shared" si="0"/>
        <v>30</v>
      </c>
      <c r="I9" s="96"/>
      <c r="J9" s="127">
        <v>2</v>
      </c>
      <c r="K9" s="288">
        <v>0.5</v>
      </c>
      <c r="L9" s="127">
        <f t="shared" si="1"/>
        <v>25</v>
      </c>
      <c r="M9" s="537"/>
      <c r="N9" s="538"/>
      <c r="O9" s="536"/>
      <c r="P9" s="539"/>
      <c r="Q9" s="539"/>
      <c r="R9" s="538"/>
      <c r="S9" s="536"/>
      <c r="T9" s="539"/>
      <c r="U9" s="334" t="s">
        <v>312</v>
      </c>
    </row>
    <row r="10" spans="2:21" ht="62.25" customHeight="1">
      <c r="B10" s="531"/>
      <c r="C10" s="324" t="s">
        <v>167</v>
      </c>
      <c r="D10" s="97" t="s">
        <v>16</v>
      </c>
      <c r="E10" s="127" t="s">
        <v>163</v>
      </c>
      <c r="F10" s="125">
        <v>21</v>
      </c>
      <c r="G10" s="323">
        <v>7</v>
      </c>
      <c r="H10" s="323">
        <f t="shared" si="0"/>
        <v>33.33333333333333</v>
      </c>
      <c r="I10" s="327"/>
      <c r="J10" s="323">
        <v>21</v>
      </c>
      <c r="K10" s="323">
        <v>21</v>
      </c>
      <c r="L10" s="127">
        <f t="shared" si="1"/>
        <v>100</v>
      </c>
      <c r="M10" s="537"/>
      <c r="N10" s="538"/>
      <c r="O10" s="536"/>
      <c r="P10" s="539"/>
      <c r="Q10" s="539"/>
      <c r="R10" s="538"/>
      <c r="S10" s="536"/>
      <c r="T10" s="539"/>
      <c r="U10" s="139"/>
    </row>
    <row r="11" spans="2:21" ht="44.25" customHeight="1">
      <c r="B11" s="531"/>
      <c r="C11" s="98" t="s">
        <v>168</v>
      </c>
      <c r="D11" s="97" t="s">
        <v>16</v>
      </c>
      <c r="E11" s="127" t="s">
        <v>163</v>
      </c>
      <c r="F11" s="125">
        <v>11</v>
      </c>
      <c r="G11" s="127">
        <v>0.1</v>
      </c>
      <c r="H11" s="127">
        <f t="shared" si="0"/>
        <v>0.9090909090909092</v>
      </c>
      <c r="I11" s="99"/>
      <c r="J11" s="93">
        <v>21</v>
      </c>
      <c r="K11" s="288">
        <v>10</v>
      </c>
      <c r="L11" s="127">
        <f t="shared" si="1"/>
        <v>47.61904761904761</v>
      </c>
      <c r="M11" s="537"/>
      <c r="N11" s="538"/>
      <c r="O11" s="536"/>
      <c r="P11" s="539"/>
      <c r="Q11" s="539"/>
      <c r="R11" s="538"/>
      <c r="S11" s="536"/>
      <c r="T11" s="539"/>
      <c r="U11" s="139"/>
    </row>
    <row r="12" spans="2:21" ht="30.75" customHeight="1">
      <c r="B12" s="531"/>
      <c r="C12" s="418" t="s">
        <v>169</v>
      </c>
      <c r="D12" s="122" t="s">
        <v>16</v>
      </c>
      <c r="E12" s="127" t="s">
        <v>170</v>
      </c>
      <c r="F12" s="73">
        <v>0</v>
      </c>
      <c r="G12" s="127">
        <v>0</v>
      </c>
      <c r="H12" s="359">
        <v>0</v>
      </c>
      <c r="I12" s="120"/>
      <c r="J12" s="93">
        <v>1</v>
      </c>
      <c r="K12" s="288">
        <v>1</v>
      </c>
      <c r="L12" s="127">
        <f t="shared" si="1"/>
        <v>100</v>
      </c>
      <c r="M12" s="537"/>
      <c r="N12" s="538"/>
      <c r="O12" s="536"/>
      <c r="P12" s="539"/>
      <c r="Q12" s="539"/>
      <c r="R12" s="538"/>
      <c r="S12" s="536"/>
      <c r="T12" s="539"/>
      <c r="U12" s="139"/>
    </row>
    <row r="13" spans="2:21" ht="31.5" customHeight="1">
      <c r="B13" s="531"/>
      <c r="C13" s="418"/>
      <c r="D13" s="122" t="s">
        <v>16</v>
      </c>
      <c r="E13" s="127" t="s">
        <v>171</v>
      </c>
      <c r="F13" s="73">
        <v>1</v>
      </c>
      <c r="G13" s="127">
        <v>0.2</v>
      </c>
      <c r="H13" s="359">
        <f t="shared" si="0"/>
        <v>20</v>
      </c>
      <c r="I13" s="120"/>
      <c r="J13" s="93">
        <v>1</v>
      </c>
      <c r="K13" s="288">
        <v>1</v>
      </c>
      <c r="L13" s="127">
        <f t="shared" si="1"/>
        <v>100</v>
      </c>
      <c r="M13" s="537"/>
      <c r="N13" s="538"/>
      <c r="O13" s="536"/>
      <c r="P13" s="539"/>
      <c r="Q13" s="539"/>
      <c r="R13" s="538"/>
      <c r="S13" s="536"/>
      <c r="T13" s="539"/>
      <c r="U13" s="139"/>
    </row>
    <row r="14" spans="2:21" ht="61.5" customHeight="1">
      <c r="B14" s="531"/>
      <c r="C14" s="122" t="s">
        <v>172</v>
      </c>
      <c r="D14" s="122" t="s">
        <v>16</v>
      </c>
      <c r="E14" s="122" t="s">
        <v>173</v>
      </c>
      <c r="F14" s="73">
        <v>1</v>
      </c>
      <c r="G14" s="127">
        <v>0.5</v>
      </c>
      <c r="H14" s="127">
        <f aca="true" t="shared" si="2" ref="H14:H19">(G14/F14)*100</f>
        <v>50</v>
      </c>
      <c r="I14" s="120"/>
      <c r="J14" s="93">
        <v>1</v>
      </c>
      <c r="K14" s="288">
        <v>1</v>
      </c>
      <c r="L14" s="127">
        <f t="shared" si="1"/>
        <v>100</v>
      </c>
      <c r="M14" s="537"/>
      <c r="N14" s="538"/>
      <c r="O14" s="536"/>
      <c r="P14" s="539"/>
      <c r="Q14" s="539"/>
      <c r="R14" s="538"/>
      <c r="S14" s="536"/>
      <c r="T14" s="539"/>
      <c r="U14" s="139"/>
    </row>
    <row r="15" spans="2:21" ht="78" customHeight="1">
      <c r="B15" s="531"/>
      <c r="C15" s="98" t="s">
        <v>174</v>
      </c>
      <c r="D15" s="127" t="s">
        <v>16</v>
      </c>
      <c r="E15" s="122" t="s">
        <v>175</v>
      </c>
      <c r="F15" s="73">
        <v>1</v>
      </c>
      <c r="G15" s="323">
        <v>0.3</v>
      </c>
      <c r="H15" s="359">
        <f t="shared" si="2"/>
        <v>30</v>
      </c>
      <c r="I15" s="120"/>
      <c r="J15" s="93">
        <v>1</v>
      </c>
      <c r="K15" s="288">
        <v>0</v>
      </c>
      <c r="L15" s="127">
        <f t="shared" si="1"/>
        <v>0</v>
      </c>
      <c r="M15" s="537"/>
      <c r="N15" s="538"/>
      <c r="O15" s="536"/>
      <c r="P15" s="539"/>
      <c r="Q15" s="539"/>
      <c r="R15" s="538"/>
      <c r="S15" s="536"/>
      <c r="T15" s="539"/>
      <c r="U15" s="139"/>
    </row>
    <row r="16" spans="2:22" ht="48.75" customHeight="1">
      <c r="B16" s="531"/>
      <c r="C16" s="89" t="s">
        <v>176</v>
      </c>
      <c r="D16" s="127" t="s">
        <v>16</v>
      </c>
      <c r="E16" s="89" t="s">
        <v>177</v>
      </c>
      <c r="F16" s="73">
        <v>1</v>
      </c>
      <c r="G16" s="330">
        <v>0.3</v>
      </c>
      <c r="H16" s="127">
        <f t="shared" si="2"/>
        <v>30</v>
      </c>
      <c r="I16" s="120"/>
      <c r="J16" s="93">
        <v>3</v>
      </c>
      <c r="K16" s="288">
        <v>0</v>
      </c>
      <c r="L16" s="127">
        <f t="shared" si="1"/>
        <v>0</v>
      </c>
      <c r="M16" s="537"/>
      <c r="N16" s="538"/>
      <c r="O16" s="536"/>
      <c r="P16" s="539"/>
      <c r="Q16" s="539"/>
      <c r="R16" s="538"/>
      <c r="S16" s="536"/>
      <c r="T16" s="539"/>
      <c r="U16" s="139"/>
      <c r="V16" s="25"/>
    </row>
    <row r="17" spans="2:21" ht="51.75" customHeight="1">
      <c r="B17" s="531"/>
      <c r="C17" s="127" t="s">
        <v>178</v>
      </c>
      <c r="D17" s="78" t="s">
        <v>39</v>
      </c>
      <c r="E17" s="127" t="s">
        <v>179</v>
      </c>
      <c r="F17" s="73">
        <v>1</v>
      </c>
      <c r="G17" s="127">
        <v>0.2</v>
      </c>
      <c r="H17" s="127">
        <f t="shared" si="2"/>
        <v>20</v>
      </c>
      <c r="I17" s="120"/>
      <c r="J17" s="93">
        <v>3</v>
      </c>
      <c r="K17" s="288">
        <v>0.5</v>
      </c>
      <c r="L17" s="127">
        <f t="shared" si="1"/>
        <v>16.666666666666664</v>
      </c>
      <c r="M17" s="537"/>
      <c r="N17" s="538"/>
      <c r="O17" s="536"/>
      <c r="P17" s="539"/>
      <c r="Q17" s="539"/>
      <c r="R17" s="538"/>
      <c r="S17" s="536"/>
      <c r="T17" s="539"/>
      <c r="U17" s="139"/>
    </row>
    <row r="18" spans="2:21" ht="42.75" customHeight="1">
      <c r="B18" s="531"/>
      <c r="C18" s="127" t="s">
        <v>180</v>
      </c>
      <c r="D18" s="127" t="s">
        <v>16</v>
      </c>
      <c r="E18" s="127" t="s">
        <v>181</v>
      </c>
      <c r="F18" s="73">
        <v>1</v>
      </c>
      <c r="G18" s="127">
        <v>0.2</v>
      </c>
      <c r="H18" s="359">
        <f t="shared" si="2"/>
        <v>20</v>
      </c>
      <c r="I18" s="120"/>
      <c r="J18" s="93">
        <v>2</v>
      </c>
      <c r="K18" s="288">
        <v>0</v>
      </c>
      <c r="L18" s="127">
        <f t="shared" si="1"/>
        <v>0</v>
      </c>
      <c r="M18" s="537"/>
      <c r="N18" s="538"/>
      <c r="O18" s="536"/>
      <c r="P18" s="539"/>
      <c r="Q18" s="539"/>
      <c r="R18" s="538"/>
      <c r="S18" s="536"/>
      <c r="T18" s="539"/>
      <c r="U18" s="139"/>
    </row>
    <row r="19" spans="2:21" ht="38.25" customHeight="1">
      <c r="B19" s="531"/>
      <c r="C19" s="89" t="s">
        <v>182</v>
      </c>
      <c r="D19" s="127" t="s">
        <v>16</v>
      </c>
      <c r="E19" s="127" t="s">
        <v>183</v>
      </c>
      <c r="F19" s="73">
        <v>1</v>
      </c>
      <c r="G19" s="127">
        <v>0.1</v>
      </c>
      <c r="H19" s="359">
        <f t="shared" si="2"/>
        <v>10</v>
      </c>
      <c r="I19" s="120"/>
      <c r="J19" s="93">
        <v>2</v>
      </c>
      <c r="K19" s="288">
        <v>0</v>
      </c>
      <c r="L19" s="127">
        <f t="shared" si="1"/>
        <v>0</v>
      </c>
      <c r="M19" s="537"/>
      <c r="N19" s="538"/>
      <c r="O19" s="536"/>
      <c r="P19" s="539"/>
      <c r="Q19" s="539"/>
      <c r="R19" s="538"/>
      <c r="S19" s="536"/>
      <c r="T19" s="539"/>
      <c r="U19" s="139"/>
    </row>
    <row r="20" spans="2:21" ht="40.5" customHeight="1">
      <c r="B20" s="531"/>
      <c r="C20" s="89" t="s">
        <v>184</v>
      </c>
      <c r="D20" s="127" t="s">
        <v>16</v>
      </c>
      <c r="E20" s="127" t="s">
        <v>185</v>
      </c>
      <c r="F20" s="90">
        <v>0</v>
      </c>
      <c r="G20" s="127">
        <v>0</v>
      </c>
      <c r="H20" s="127">
        <v>0</v>
      </c>
      <c r="I20" s="120"/>
      <c r="J20" s="93">
        <v>1</v>
      </c>
      <c r="K20" s="288">
        <v>0.5</v>
      </c>
      <c r="L20" s="127">
        <f t="shared" si="1"/>
        <v>50</v>
      </c>
      <c r="M20" s="537"/>
      <c r="N20" s="538"/>
      <c r="O20" s="536"/>
      <c r="P20" s="539"/>
      <c r="Q20" s="539"/>
      <c r="R20" s="538"/>
      <c r="S20" s="536"/>
      <c r="T20" s="539"/>
      <c r="U20" s="139"/>
    </row>
    <row r="21" spans="2:21" ht="50.25" customHeight="1" thickBot="1">
      <c r="B21" s="532"/>
      <c r="C21" s="89" t="s">
        <v>186</v>
      </c>
      <c r="D21" s="127" t="s">
        <v>16</v>
      </c>
      <c r="E21" s="127" t="s">
        <v>185</v>
      </c>
      <c r="F21" s="352">
        <v>0</v>
      </c>
      <c r="G21" s="127">
        <v>0</v>
      </c>
      <c r="H21" s="127">
        <v>0</v>
      </c>
      <c r="I21" s="120"/>
      <c r="J21" s="93">
        <v>1</v>
      </c>
      <c r="K21" s="288">
        <v>0.5</v>
      </c>
      <c r="L21" s="127">
        <f t="shared" si="1"/>
        <v>50</v>
      </c>
      <c r="M21" s="537"/>
      <c r="N21" s="538"/>
      <c r="O21" s="536"/>
      <c r="P21" s="539"/>
      <c r="Q21" s="539"/>
      <c r="R21" s="538"/>
      <c r="S21" s="536"/>
      <c r="T21" s="539"/>
      <c r="U21" s="139"/>
    </row>
    <row r="22" spans="2:21" ht="25.5" customHeight="1" thickBot="1">
      <c r="B22" s="271"/>
      <c r="C22" s="272"/>
      <c r="D22" s="272"/>
      <c r="E22" s="273"/>
      <c r="F22" s="274">
        <v>1200</v>
      </c>
      <c r="G22" s="212">
        <f>(H22/F22)*100</f>
        <v>25.909090909090903</v>
      </c>
      <c r="H22" s="274">
        <f>SUM(H6:H21)</f>
        <v>310.9090909090909</v>
      </c>
      <c r="I22" s="274"/>
      <c r="J22" s="275">
        <v>1600</v>
      </c>
      <c r="K22" s="212">
        <f>(L22/J22)*100</f>
        <v>51.413690476190474</v>
      </c>
      <c r="L22" s="276">
        <f>SUM(L6:L21)</f>
        <v>822.6190476190476</v>
      </c>
      <c r="M22" s="277"/>
      <c r="N22" s="278"/>
      <c r="O22" s="278"/>
      <c r="P22" s="279"/>
      <c r="Q22" s="280"/>
      <c r="R22" s="278"/>
      <c r="S22" s="279"/>
      <c r="T22" s="280"/>
      <c r="U22" s="281"/>
    </row>
  </sheetData>
  <sheetProtection/>
  <mergeCells count="17">
    <mergeCell ref="B2:U2"/>
    <mergeCell ref="B1:U1"/>
    <mergeCell ref="M6:M21"/>
    <mergeCell ref="N6:N21"/>
    <mergeCell ref="P6:P21"/>
    <mergeCell ref="Q6:Q21"/>
    <mergeCell ref="R6:R21"/>
    <mergeCell ref="S6:S21"/>
    <mergeCell ref="T6:T21"/>
    <mergeCell ref="C3:M3"/>
    <mergeCell ref="C12:C13"/>
    <mergeCell ref="B6:B21"/>
    <mergeCell ref="U3:U4"/>
    <mergeCell ref="B5:U5"/>
    <mergeCell ref="B3:B4"/>
    <mergeCell ref="N3:T3"/>
    <mergeCell ref="O6:O21"/>
  </mergeCells>
  <printOptions horizontalCentered="1"/>
  <pageMargins left="0.1968503937007874" right="0.1968503937007874" top="0.1968503937007874" bottom="0.1968503937007874" header="0.1968503937007874" footer="0"/>
  <pageSetup horizontalDpi="300" verticalDpi="300" orientation="landscape" scale="41" r:id="rId1"/>
</worksheet>
</file>

<file path=xl/worksheets/sheet5.xml><?xml version="1.0" encoding="utf-8"?>
<worksheet xmlns="http://schemas.openxmlformats.org/spreadsheetml/2006/main" xmlns:r="http://schemas.openxmlformats.org/officeDocument/2006/relationships">
  <dimension ref="A1:V56"/>
  <sheetViews>
    <sheetView view="pageBreakPreview" zoomScale="60" workbookViewId="0" topLeftCell="A41">
      <selection activeCell="F52" sqref="F52"/>
    </sheetView>
  </sheetViews>
  <sheetFormatPr defaultColWidth="11.421875" defaultRowHeight="12.75"/>
  <cols>
    <col min="1" max="1" width="5.140625" style="0" customWidth="1"/>
    <col min="2" max="2" width="27.00390625" style="0" customWidth="1"/>
    <col min="3" max="3" width="63.8515625" style="0" customWidth="1"/>
    <col min="4" max="4" width="31.57421875" style="0" customWidth="1"/>
    <col min="5" max="5" width="48.00390625" style="0" customWidth="1"/>
    <col min="6" max="6" width="8.57421875" style="0" customWidth="1"/>
    <col min="7" max="7" width="8.00390625" style="0" customWidth="1"/>
    <col min="8" max="8" width="7.7109375" style="0" customWidth="1"/>
    <col min="9" max="9" width="6.7109375" style="0" customWidth="1"/>
    <col min="10" max="10" width="7.421875" style="0" customWidth="1"/>
    <col min="11" max="11" width="8.28125" style="0" customWidth="1"/>
    <col min="12" max="12" width="7.140625" style="0" customWidth="1"/>
    <col min="13" max="13" width="6.7109375" style="0" customWidth="1"/>
    <col min="14" max="14" width="5.57421875" style="0" customWidth="1"/>
    <col min="15" max="15" width="6.57421875" style="0" customWidth="1"/>
    <col min="16" max="16" width="8.140625" style="0" customWidth="1"/>
    <col min="17" max="17" width="4.7109375" style="0" customWidth="1"/>
    <col min="18" max="18" width="4.140625" style="0" customWidth="1"/>
    <col min="19" max="19" width="7.421875" style="0" customWidth="1"/>
    <col min="20" max="20" width="6.57421875" style="0" customWidth="1"/>
    <col min="21" max="21" width="21.421875" style="0" customWidth="1"/>
    <col min="22" max="22" width="25.421875" style="0" customWidth="1"/>
  </cols>
  <sheetData>
    <row r="1" spans="1:20" ht="18.75" thickBot="1">
      <c r="A1" s="5"/>
      <c r="B1" s="9"/>
      <c r="C1" s="9"/>
      <c r="D1" s="9"/>
      <c r="E1" s="9"/>
      <c r="F1" s="9"/>
      <c r="G1" s="9"/>
      <c r="H1" s="9"/>
      <c r="I1" s="9"/>
      <c r="J1" s="9"/>
      <c r="K1" s="9"/>
      <c r="L1" s="9"/>
      <c r="M1" s="9"/>
      <c r="N1" s="9"/>
      <c r="O1" s="10"/>
      <c r="P1" s="10"/>
      <c r="Q1" s="10"/>
      <c r="R1" s="10"/>
      <c r="S1" s="10"/>
      <c r="T1" s="10"/>
    </row>
    <row r="2" spans="1:20" ht="42.75" customHeight="1" thickBot="1">
      <c r="A2" s="5"/>
      <c r="B2" s="445" t="s">
        <v>59</v>
      </c>
      <c r="C2" s="446"/>
      <c r="D2" s="446"/>
      <c r="E2" s="446"/>
      <c r="F2" s="446"/>
      <c r="G2" s="446"/>
      <c r="H2" s="446"/>
      <c r="I2" s="446"/>
      <c r="J2" s="446"/>
      <c r="K2" s="446"/>
      <c r="L2" s="446"/>
      <c r="M2" s="446"/>
      <c r="N2" s="446"/>
      <c r="O2" s="446"/>
      <c r="P2" s="446"/>
      <c r="Q2" s="446"/>
      <c r="R2" s="446"/>
      <c r="S2" s="446"/>
      <c r="T2" s="447"/>
    </row>
    <row r="3" spans="1:20" ht="19.5" customHeight="1" thickBot="1">
      <c r="A3" s="5"/>
      <c r="B3" s="445" t="s">
        <v>307</v>
      </c>
      <c r="C3" s="446"/>
      <c r="D3" s="446"/>
      <c r="E3" s="446"/>
      <c r="F3" s="446"/>
      <c r="G3" s="446"/>
      <c r="H3" s="446"/>
      <c r="I3" s="446"/>
      <c r="J3" s="446"/>
      <c r="K3" s="446"/>
      <c r="L3" s="446"/>
      <c r="M3" s="446"/>
      <c r="N3" s="446"/>
      <c r="O3" s="446"/>
      <c r="P3" s="446"/>
      <c r="Q3" s="446"/>
      <c r="R3" s="446"/>
      <c r="S3" s="446"/>
      <c r="T3" s="447"/>
    </row>
    <row r="4" spans="1:20" s="4" customFormat="1" ht="42.75" customHeight="1" thickBot="1">
      <c r="A4" s="6"/>
      <c r="B4" s="576" t="s">
        <v>58</v>
      </c>
      <c r="C4" s="478" t="s">
        <v>68</v>
      </c>
      <c r="D4" s="479"/>
      <c r="E4" s="479"/>
      <c r="F4" s="479"/>
      <c r="G4" s="479"/>
      <c r="H4" s="479"/>
      <c r="I4" s="479"/>
      <c r="J4" s="479"/>
      <c r="K4" s="482"/>
      <c r="L4" s="482"/>
      <c r="M4" s="482"/>
      <c r="N4" s="478" t="s">
        <v>37</v>
      </c>
      <c r="O4" s="479"/>
      <c r="P4" s="479"/>
      <c r="Q4" s="479"/>
      <c r="R4" s="479"/>
      <c r="S4" s="479"/>
      <c r="T4" s="480" t="s">
        <v>18</v>
      </c>
    </row>
    <row r="5" spans="1:20" ht="363" customHeight="1" thickBot="1">
      <c r="A5" s="5"/>
      <c r="B5" s="577"/>
      <c r="C5" s="61" t="s">
        <v>33</v>
      </c>
      <c r="D5" s="269" t="s">
        <v>34</v>
      </c>
      <c r="E5" s="61" t="s">
        <v>0</v>
      </c>
      <c r="F5" s="62" t="s">
        <v>20</v>
      </c>
      <c r="G5" s="62" t="s">
        <v>21</v>
      </c>
      <c r="H5" s="63" t="s">
        <v>22</v>
      </c>
      <c r="I5" s="62" t="s">
        <v>55</v>
      </c>
      <c r="J5" s="62" t="s">
        <v>67</v>
      </c>
      <c r="K5" s="62" t="s">
        <v>23</v>
      </c>
      <c r="L5" s="64" t="s">
        <v>24</v>
      </c>
      <c r="M5" s="62" t="s">
        <v>25</v>
      </c>
      <c r="N5" s="62" t="s">
        <v>19</v>
      </c>
      <c r="O5" s="63" t="s">
        <v>26</v>
      </c>
      <c r="P5" s="62" t="s">
        <v>27</v>
      </c>
      <c r="Q5" s="62" t="s">
        <v>38</v>
      </c>
      <c r="R5" s="63" t="s">
        <v>28</v>
      </c>
      <c r="S5" s="64" t="s">
        <v>29</v>
      </c>
      <c r="T5" s="481"/>
    </row>
    <row r="6" spans="1:20" ht="27" customHeight="1" thickBot="1">
      <c r="A6" s="5"/>
      <c r="B6" s="527" t="s">
        <v>190</v>
      </c>
      <c r="C6" s="528"/>
      <c r="D6" s="528"/>
      <c r="E6" s="528"/>
      <c r="F6" s="528"/>
      <c r="G6" s="528"/>
      <c r="H6" s="528"/>
      <c r="I6" s="528"/>
      <c r="J6" s="528"/>
      <c r="K6" s="528"/>
      <c r="L6" s="528"/>
      <c r="M6" s="528"/>
      <c r="N6" s="528"/>
      <c r="O6" s="528"/>
      <c r="P6" s="528"/>
      <c r="Q6" s="528"/>
      <c r="R6" s="528"/>
      <c r="S6" s="528"/>
      <c r="T6" s="529"/>
    </row>
    <row r="7" spans="1:22" ht="48.75" customHeight="1" thickBot="1">
      <c r="A7" s="7"/>
      <c r="B7" s="530" t="s">
        <v>187</v>
      </c>
      <c r="C7" s="214" t="s">
        <v>191</v>
      </c>
      <c r="D7" s="215" t="s">
        <v>16</v>
      </c>
      <c r="E7" s="215" t="s">
        <v>192</v>
      </c>
      <c r="F7" s="43">
        <v>1</v>
      </c>
      <c r="G7" s="43">
        <v>0.1</v>
      </c>
      <c r="H7" s="43">
        <f aca="true" t="shared" si="0" ref="H7:H13">(G7/F7)*100</f>
        <v>10</v>
      </c>
      <c r="I7" s="100"/>
      <c r="J7" s="43">
        <v>3</v>
      </c>
      <c r="K7" s="43">
        <v>1.1</v>
      </c>
      <c r="L7" s="43">
        <f>(K7/J7)*100</f>
        <v>36.66666666666667</v>
      </c>
      <c r="M7" s="581"/>
      <c r="N7" s="548">
        <v>800000000</v>
      </c>
      <c r="O7" s="571">
        <v>4878436</v>
      </c>
      <c r="P7" s="566">
        <f>(O7/N7)*100</f>
        <v>0.6098045</v>
      </c>
      <c r="Q7" s="548">
        <v>2400000000</v>
      </c>
      <c r="R7" s="571">
        <f>(626106153.57+O7)</f>
        <v>630984589.57</v>
      </c>
      <c r="S7" s="566">
        <f>(R7/Q7)*100</f>
        <v>26.29102456541667</v>
      </c>
      <c r="T7" s="11"/>
      <c r="V7" s="1"/>
    </row>
    <row r="8" spans="1:22" ht="41.25" customHeight="1" thickBot="1">
      <c r="A8" s="7"/>
      <c r="B8" s="531"/>
      <c r="C8" s="105" t="s">
        <v>193</v>
      </c>
      <c r="D8" s="213" t="s">
        <v>16</v>
      </c>
      <c r="E8" s="213" t="s">
        <v>194</v>
      </c>
      <c r="F8" s="29">
        <v>1</v>
      </c>
      <c r="G8" s="43">
        <v>0.1</v>
      </c>
      <c r="H8" s="43">
        <f t="shared" si="0"/>
        <v>10</v>
      </c>
      <c r="I8" s="101"/>
      <c r="J8" s="29">
        <v>1</v>
      </c>
      <c r="K8" s="29">
        <v>0.1</v>
      </c>
      <c r="L8" s="29">
        <f aca="true" t="shared" si="1" ref="L8:L19">(K8/J8)*100</f>
        <v>10</v>
      </c>
      <c r="M8" s="582"/>
      <c r="N8" s="549"/>
      <c r="O8" s="572"/>
      <c r="P8" s="567"/>
      <c r="Q8" s="549"/>
      <c r="R8" s="572"/>
      <c r="S8" s="567"/>
      <c r="T8" s="12"/>
      <c r="U8" s="335"/>
      <c r="V8" s="282"/>
    </row>
    <row r="9" spans="1:22" ht="41.25" customHeight="1" thickBot="1">
      <c r="A9" s="7"/>
      <c r="B9" s="531"/>
      <c r="C9" s="105" t="s">
        <v>45</v>
      </c>
      <c r="D9" s="213" t="s">
        <v>16</v>
      </c>
      <c r="E9" s="213" t="s">
        <v>195</v>
      </c>
      <c r="F9" s="29">
        <v>1</v>
      </c>
      <c r="G9" s="43">
        <v>0.3</v>
      </c>
      <c r="H9" s="29">
        <f t="shared" si="0"/>
        <v>30</v>
      </c>
      <c r="I9" s="101"/>
      <c r="J9" s="29">
        <v>3</v>
      </c>
      <c r="K9" s="29">
        <v>1.4</v>
      </c>
      <c r="L9" s="29">
        <f t="shared" si="1"/>
        <v>46.666666666666664</v>
      </c>
      <c r="M9" s="582"/>
      <c r="N9" s="549"/>
      <c r="O9" s="572"/>
      <c r="P9" s="567"/>
      <c r="Q9" s="549"/>
      <c r="R9" s="572"/>
      <c r="S9" s="567"/>
      <c r="T9" s="12"/>
      <c r="U9" s="335"/>
      <c r="V9" s="282"/>
    </row>
    <row r="10" spans="1:22" ht="41.25" customHeight="1" thickBot="1">
      <c r="A10" s="7"/>
      <c r="B10" s="531"/>
      <c r="C10" s="105" t="s">
        <v>46</v>
      </c>
      <c r="D10" s="213" t="s">
        <v>16</v>
      </c>
      <c r="E10" s="213" t="s">
        <v>196</v>
      </c>
      <c r="F10" s="29">
        <v>25</v>
      </c>
      <c r="G10" s="43">
        <v>0</v>
      </c>
      <c r="H10" s="29">
        <f t="shared" si="0"/>
        <v>0</v>
      </c>
      <c r="I10" s="101"/>
      <c r="J10" s="29">
        <v>25</v>
      </c>
      <c r="K10" s="29">
        <v>19</v>
      </c>
      <c r="L10" s="29">
        <f t="shared" si="1"/>
        <v>76</v>
      </c>
      <c r="M10" s="582"/>
      <c r="N10" s="549"/>
      <c r="O10" s="572"/>
      <c r="P10" s="567"/>
      <c r="Q10" s="549"/>
      <c r="R10" s="572"/>
      <c r="S10" s="567"/>
      <c r="T10" s="12"/>
      <c r="U10" s="335"/>
      <c r="V10" s="282"/>
    </row>
    <row r="11" spans="1:20" ht="41.25" customHeight="1" thickBot="1">
      <c r="A11" s="7"/>
      <c r="B11" s="531"/>
      <c r="C11" s="295" t="s">
        <v>197</v>
      </c>
      <c r="D11" s="292" t="s">
        <v>16</v>
      </c>
      <c r="E11" s="291" t="s">
        <v>198</v>
      </c>
      <c r="F11" s="29">
        <v>1</v>
      </c>
      <c r="G11" s="43">
        <v>0.3</v>
      </c>
      <c r="H11" s="29">
        <f t="shared" si="0"/>
        <v>30</v>
      </c>
      <c r="I11" s="101"/>
      <c r="J11" s="29">
        <v>3</v>
      </c>
      <c r="K11" s="29">
        <v>1.5</v>
      </c>
      <c r="L11" s="29">
        <f t="shared" si="1"/>
        <v>50</v>
      </c>
      <c r="M11" s="582"/>
      <c r="N11" s="549"/>
      <c r="O11" s="572"/>
      <c r="P11" s="567"/>
      <c r="Q11" s="549"/>
      <c r="R11" s="572"/>
      <c r="S11" s="567"/>
      <c r="T11" s="12"/>
    </row>
    <row r="12" spans="1:22" ht="41.25" customHeight="1" thickBot="1">
      <c r="A12" s="7"/>
      <c r="B12" s="531"/>
      <c r="C12" s="204" t="s">
        <v>199</v>
      </c>
      <c r="D12" s="292" t="s">
        <v>16</v>
      </c>
      <c r="E12" s="291" t="s">
        <v>200</v>
      </c>
      <c r="F12" s="29">
        <v>1</v>
      </c>
      <c r="G12" s="43">
        <v>0.3</v>
      </c>
      <c r="H12" s="29">
        <f t="shared" si="0"/>
        <v>30</v>
      </c>
      <c r="I12" s="101"/>
      <c r="J12" s="29">
        <v>100</v>
      </c>
      <c r="K12" s="29">
        <v>0</v>
      </c>
      <c r="L12" s="29">
        <f t="shared" si="1"/>
        <v>0</v>
      </c>
      <c r="M12" s="582"/>
      <c r="N12" s="549"/>
      <c r="O12" s="572"/>
      <c r="P12" s="567"/>
      <c r="Q12" s="549"/>
      <c r="R12" s="572"/>
      <c r="S12" s="567"/>
      <c r="T12" s="12"/>
      <c r="V12" s="321"/>
    </row>
    <row r="13" spans="1:20" ht="64.5" customHeight="1">
      <c r="A13" s="7"/>
      <c r="B13" s="531"/>
      <c r="C13" s="204" t="s">
        <v>201</v>
      </c>
      <c r="D13" s="292" t="s">
        <v>3</v>
      </c>
      <c r="E13" s="291" t="s">
        <v>202</v>
      </c>
      <c r="F13" s="29">
        <v>1</v>
      </c>
      <c r="G13" s="43">
        <v>0</v>
      </c>
      <c r="H13" s="29">
        <f t="shared" si="0"/>
        <v>0</v>
      </c>
      <c r="I13" s="101"/>
      <c r="J13" s="29">
        <v>1</v>
      </c>
      <c r="K13" s="29">
        <v>0</v>
      </c>
      <c r="L13" s="29">
        <f t="shared" si="1"/>
        <v>0</v>
      </c>
      <c r="M13" s="582"/>
      <c r="N13" s="549"/>
      <c r="O13" s="572"/>
      <c r="P13" s="567"/>
      <c r="Q13" s="549"/>
      <c r="R13" s="572"/>
      <c r="S13" s="567"/>
      <c r="T13" s="12"/>
    </row>
    <row r="14" spans="1:20" ht="45.75" customHeight="1">
      <c r="A14" s="7"/>
      <c r="B14" s="531"/>
      <c r="C14" s="204" t="s">
        <v>316</v>
      </c>
      <c r="D14" s="292" t="s">
        <v>16</v>
      </c>
      <c r="E14" s="291" t="s">
        <v>203</v>
      </c>
      <c r="F14" s="29">
        <v>0</v>
      </c>
      <c r="G14" s="29">
        <v>0</v>
      </c>
      <c r="H14" s="29">
        <v>1</v>
      </c>
      <c r="I14" s="101"/>
      <c r="J14" s="29">
        <v>1</v>
      </c>
      <c r="K14" s="29">
        <v>1</v>
      </c>
      <c r="L14" s="29">
        <f t="shared" si="1"/>
        <v>100</v>
      </c>
      <c r="M14" s="582"/>
      <c r="N14" s="549"/>
      <c r="O14" s="572"/>
      <c r="P14" s="567"/>
      <c r="Q14" s="549"/>
      <c r="R14" s="572"/>
      <c r="S14" s="567"/>
      <c r="T14" s="12"/>
    </row>
    <row r="15" spans="1:20" ht="26.25" customHeight="1">
      <c r="A15" s="7"/>
      <c r="B15" s="531"/>
      <c r="C15" s="204" t="s">
        <v>304</v>
      </c>
      <c r="D15" s="292" t="s">
        <v>16</v>
      </c>
      <c r="E15" s="291" t="s">
        <v>204</v>
      </c>
      <c r="F15" s="29">
        <v>0</v>
      </c>
      <c r="G15" s="29">
        <v>0</v>
      </c>
      <c r="H15" s="29">
        <v>0</v>
      </c>
      <c r="I15" s="101"/>
      <c r="J15" s="29">
        <v>1</v>
      </c>
      <c r="K15" s="29">
        <v>1</v>
      </c>
      <c r="L15" s="29">
        <f t="shared" si="1"/>
        <v>100</v>
      </c>
      <c r="M15" s="582"/>
      <c r="N15" s="549"/>
      <c r="O15" s="572"/>
      <c r="P15" s="567"/>
      <c r="Q15" s="549"/>
      <c r="R15" s="572"/>
      <c r="S15" s="567"/>
      <c r="T15" s="12"/>
    </row>
    <row r="16" spans="1:20" ht="43.5" customHeight="1">
      <c r="A16" s="7"/>
      <c r="B16" s="531"/>
      <c r="C16" s="356" t="s">
        <v>205</v>
      </c>
      <c r="D16" s="292" t="s">
        <v>16</v>
      </c>
      <c r="E16" s="291" t="s">
        <v>206</v>
      </c>
      <c r="F16" s="29">
        <v>1</v>
      </c>
      <c r="G16" s="29">
        <v>0</v>
      </c>
      <c r="H16" s="29">
        <v>0</v>
      </c>
      <c r="I16" s="101"/>
      <c r="J16" s="29">
        <v>1</v>
      </c>
      <c r="K16" s="29">
        <v>0</v>
      </c>
      <c r="L16" s="29">
        <f t="shared" si="1"/>
        <v>0</v>
      </c>
      <c r="M16" s="582"/>
      <c r="N16" s="549"/>
      <c r="O16" s="572"/>
      <c r="P16" s="567"/>
      <c r="Q16" s="549"/>
      <c r="R16" s="572"/>
      <c r="S16" s="567"/>
      <c r="T16" s="12"/>
    </row>
    <row r="17" spans="1:20" ht="62.25" customHeight="1">
      <c r="A17" s="7"/>
      <c r="B17" s="531"/>
      <c r="C17" s="204" t="s">
        <v>207</v>
      </c>
      <c r="D17" s="292" t="s">
        <v>16</v>
      </c>
      <c r="E17" s="291" t="s">
        <v>206</v>
      </c>
      <c r="F17" s="29">
        <v>0</v>
      </c>
      <c r="G17" s="29">
        <v>0</v>
      </c>
      <c r="H17" s="29">
        <v>0</v>
      </c>
      <c r="I17" s="101"/>
      <c r="J17" s="29">
        <v>1</v>
      </c>
      <c r="K17" s="29">
        <v>0</v>
      </c>
      <c r="L17" s="29">
        <f t="shared" si="1"/>
        <v>0</v>
      </c>
      <c r="M17" s="582"/>
      <c r="N17" s="549"/>
      <c r="O17" s="572"/>
      <c r="P17" s="567"/>
      <c r="Q17" s="549"/>
      <c r="R17" s="572"/>
      <c r="S17" s="567"/>
      <c r="T17" s="12"/>
    </row>
    <row r="18" spans="1:20" ht="34.5" customHeight="1">
      <c r="A18" s="7"/>
      <c r="B18" s="531"/>
      <c r="C18" s="204" t="s">
        <v>208</v>
      </c>
      <c r="D18" s="292" t="s">
        <v>16</v>
      </c>
      <c r="E18" s="291" t="s">
        <v>209</v>
      </c>
      <c r="F18" s="29">
        <v>1</v>
      </c>
      <c r="G18" s="29">
        <v>0</v>
      </c>
      <c r="H18" s="29">
        <f>(G18/F18)*100</f>
        <v>0</v>
      </c>
      <c r="I18" s="102"/>
      <c r="J18" s="29">
        <v>3</v>
      </c>
      <c r="K18" s="29">
        <v>1</v>
      </c>
      <c r="L18" s="29">
        <f t="shared" si="1"/>
        <v>33.33333333333333</v>
      </c>
      <c r="M18" s="582"/>
      <c r="N18" s="549"/>
      <c r="O18" s="572"/>
      <c r="P18" s="567"/>
      <c r="Q18" s="549"/>
      <c r="R18" s="572"/>
      <c r="S18" s="567"/>
      <c r="T18" s="12"/>
    </row>
    <row r="19" spans="1:20" ht="66.75" customHeight="1" thickBot="1">
      <c r="A19" s="7"/>
      <c r="B19" s="531"/>
      <c r="C19" s="356" t="s">
        <v>210</v>
      </c>
      <c r="D19" s="292" t="s">
        <v>16</v>
      </c>
      <c r="E19" s="291" t="s">
        <v>211</v>
      </c>
      <c r="F19" s="208">
        <v>1</v>
      </c>
      <c r="G19" s="208">
        <v>0</v>
      </c>
      <c r="H19" s="29">
        <v>1</v>
      </c>
      <c r="I19" s="102"/>
      <c r="J19" s="29">
        <v>1</v>
      </c>
      <c r="K19" s="29">
        <v>0</v>
      </c>
      <c r="L19" s="29">
        <f t="shared" si="1"/>
        <v>0</v>
      </c>
      <c r="M19" s="582"/>
      <c r="N19" s="549"/>
      <c r="O19" s="572"/>
      <c r="P19" s="567"/>
      <c r="Q19" s="549"/>
      <c r="R19" s="572"/>
      <c r="S19" s="567"/>
      <c r="T19" s="12"/>
    </row>
    <row r="20" spans="1:21" ht="43.5" customHeight="1" thickBot="1">
      <c r="A20" s="7"/>
      <c r="B20" s="531"/>
      <c r="C20" s="304" t="s">
        <v>138</v>
      </c>
      <c r="D20" s="305"/>
      <c r="E20" s="306"/>
      <c r="F20" s="307">
        <v>1000</v>
      </c>
      <c r="G20" s="212">
        <f>(H20/F20)*100</f>
        <v>11.200000000000001</v>
      </c>
      <c r="H20" s="307">
        <f>SUM(H7:H19)</f>
        <v>112</v>
      </c>
      <c r="I20" s="308"/>
      <c r="J20" s="307">
        <v>1300</v>
      </c>
      <c r="K20" s="212">
        <f>(L20/J20)*100</f>
        <v>34.820512820512825</v>
      </c>
      <c r="L20" s="309">
        <f>SUM(L7:L19)</f>
        <v>452.6666666666667</v>
      </c>
      <c r="M20" s="583"/>
      <c r="N20" s="550"/>
      <c r="O20" s="573"/>
      <c r="P20" s="568"/>
      <c r="Q20" s="550"/>
      <c r="R20" s="573"/>
      <c r="S20" s="568"/>
      <c r="T20" s="310"/>
      <c r="U20" s="25" t="s">
        <v>309</v>
      </c>
    </row>
    <row r="21" spans="1:20" ht="23.25" customHeight="1" thickBot="1">
      <c r="A21" s="7"/>
      <c r="B21" s="527" t="s">
        <v>190</v>
      </c>
      <c r="C21" s="579"/>
      <c r="D21" s="579"/>
      <c r="E21" s="579"/>
      <c r="F21" s="579"/>
      <c r="G21" s="579"/>
      <c r="H21" s="579"/>
      <c r="I21" s="579"/>
      <c r="J21" s="579"/>
      <c r="K21" s="579"/>
      <c r="L21" s="579"/>
      <c r="M21" s="579"/>
      <c r="N21" s="579"/>
      <c r="O21" s="579"/>
      <c r="P21" s="579"/>
      <c r="Q21" s="579"/>
      <c r="R21" s="579"/>
      <c r="S21" s="579"/>
      <c r="T21" s="580"/>
    </row>
    <row r="22" spans="1:20" ht="164.25" customHeight="1">
      <c r="A22" s="7"/>
      <c r="B22" s="530" t="s">
        <v>188</v>
      </c>
      <c r="C22" s="210" t="s">
        <v>212</v>
      </c>
      <c r="D22" s="540" t="s">
        <v>3</v>
      </c>
      <c r="E22" s="543" t="s">
        <v>213</v>
      </c>
      <c r="F22" s="103">
        <v>2</v>
      </c>
      <c r="G22" s="296">
        <v>1</v>
      </c>
      <c r="H22" s="103">
        <f>(G22/F22)*100</f>
        <v>50</v>
      </c>
      <c r="I22" s="159"/>
      <c r="J22" s="160">
        <v>6</v>
      </c>
      <c r="K22" s="296">
        <v>3</v>
      </c>
      <c r="L22" s="181">
        <f>(K22/J22)*100</f>
        <v>50</v>
      </c>
      <c r="M22" s="578"/>
      <c r="N22" s="569">
        <v>100000000</v>
      </c>
      <c r="O22" s="554">
        <v>35847944</v>
      </c>
      <c r="P22" s="551">
        <f>(O22/N22)*100</f>
        <v>35.847944</v>
      </c>
      <c r="Q22" s="569">
        <v>300000000</v>
      </c>
      <c r="R22" s="554">
        <f>(41016357.76+O22)</f>
        <v>76864301.75999999</v>
      </c>
      <c r="S22" s="551">
        <f>(R22/Q22)*100</f>
        <v>25.621433919999998</v>
      </c>
      <c r="T22" s="161"/>
    </row>
    <row r="23" spans="1:20" ht="73.5" customHeight="1">
      <c r="A23" s="7"/>
      <c r="B23" s="531"/>
      <c r="C23" s="183" t="s">
        <v>214</v>
      </c>
      <c r="D23" s="541"/>
      <c r="E23" s="544"/>
      <c r="F23" s="125">
        <v>1</v>
      </c>
      <c r="G23" s="289">
        <v>0.5</v>
      </c>
      <c r="H23" s="125">
        <f>(G23/F23)*100</f>
        <v>50</v>
      </c>
      <c r="I23" s="162"/>
      <c r="J23" s="163">
        <v>3</v>
      </c>
      <c r="K23" s="289">
        <v>1.5</v>
      </c>
      <c r="L23" s="80">
        <f>(K23/J23)*100</f>
        <v>50</v>
      </c>
      <c r="M23" s="427"/>
      <c r="N23" s="444"/>
      <c r="O23" s="555"/>
      <c r="P23" s="552"/>
      <c r="Q23" s="444"/>
      <c r="R23" s="555"/>
      <c r="S23" s="552"/>
      <c r="T23" s="164"/>
    </row>
    <row r="24" spans="1:21" ht="101.25" customHeight="1" thickBot="1">
      <c r="A24" s="7"/>
      <c r="B24" s="532"/>
      <c r="C24" s="211" t="s">
        <v>10</v>
      </c>
      <c r="D24" s="542"/>
      <c r="E24" s="545"/>
      <c r="F24" s="104">
        <v>1</v>
      </c>
      <c r="G24" s="290">
        <v>1</v>
      </c>
      <c r="H24" s="104">
        <f>(G24/F24)*100</f>
        <v>100</v>
      </c>
      <c r="I24" s="166"/>
      <c r="J24" s="167">
        <v>3</v>
      </c>
      <c r="K24" s="290">
        <v>2</v>
      </c>
      <c r="L24" s="189">
        <f>(K24/J24)*100</f>
        <v>66.66666666666666</v>
      </c>
      <c r="M24" s="428"/>
      <c r="N24" s="570"/>
      <c r="O24" s="556"/>
      <c r="P24" s="553"/>
      <c r="Q24" s="570"/>
      <c r="R24" s="556"/>
      <c r="S24" s="553"/>
      <c r="T24" s="168"/>
      <c r="U24" s="25" t="s">
        <v>309</v>
      </c>
    </row>
    <row r="25" spans="1:20" ht="34.5" customHeight="1" thickBot="1">
      <c r="A25" s="1"/>
      <c r="B25" s="59"/>
      <c r="C25" s="311" t="s">
        <v>138</v>
      </c>
      <c r="D25" s="311"/>
      <c r="E25" s="312"/>
      <c r="F25" s="313">
        <v>300</v>
      </c>
      <c r="G25" s="212">
        <f>(H25/F25)*100</f>
        <v>66.66666666666666</v>
      </c>
      <c r="H25" s="314">
        <f>SUM(H22:H24)</f>
        <v>200</v>
      </c>
      <c r="I25" s="315"/>
      <c r="J25" s="314">
        <v>300</v>
      </c>
      <c r="K25" s="212">
        <f>(L25/J25)*100</f>
        <v>55.55555555555555</v>
      </c>
      <c r="L25" s="316">
        <f>SUM(L22:L24)</f>
        <v>166.66666666666666</v>
      </c>
      <c r="M25" s="317"/>
      <c r="N25" s="318"/>
      <c r="O25" s="318"/>
      <c r="P25" s="318"/>
      <c r="Q25" s="318"/>
      <c r="R25" s="318"/>
      <c r="S25" s="319"/>
      <c r="T25" s="320"/>
    </row>
    <row r="26" spans="2:20" ht="53.25" customHeight="1" thickBot="1">
      <c r="B26" s="527" t="s">
        <v>190</v>
      </c>
      <c r="C26" s="528"/>
      <c r="D26" s="528"/>
      <c r="E26" s="528"/>
      <c r="F26" s="528"/>
      <c r="G26" s="528"/>
      <c r="H26" s="528"/>
      <c r="I26" s="528"/>
      <c r="J26" s="528"/>
      <c r="K26" s="528"/>
      <c r="L26" s="528"/>
      <c r="M26" s="528"/>
      <c r="N26" s="528"/>
      <c r="O26" s="528"/>
      <c r="P26" s="528"/>
      <c r="Q26" s="528"/>
      <c r="R26" s="528"/>
      <c r="S26" s="528"/>
      <c r="T26" s="529"/>
    </row>
    <row r="27" spans="2:20" ht="18" customHeight="1">
      <c r="B27" s="531" t="s">
        <v>189</v>
      </c>
      <c r="C27" s="75" t="s">
        <v>216</v>
      </c>
      <c r="D27" s="219" t="s">
        <v>16</v>
      </c>
      <c r="E27" s="220" t="s">
        <v>217</v>
      </c>
      <c r="F27" s="43">
        <v>1</v>
      </c>
      <c r="G27" s="45"/>
      <c r="H27" s="43">
        <f aca="true" t="shared" si="2" ref="H27:H55">(G27/F27)*100</f>
        <v>0</v>
      </c>
      <c r="I27" s="40"/>
      <c r="J27" s="45">
        <v>1</v>
      </c>
      <c r="K27" s="45">
        <v>1</v>
      </c>
      <c r="L27" s="43">
        <f aca="true" t="shared" si="3" ref="L27:L55">(K27/J27)*100</f>
        <v>100</v>
      </c>
      <c r="M27" s="581"/>
      <c r="N27" s="557">
        <v>1352432000</v>
      </c>
      <c r="O27" s="560">
        <v>247925747</v>
      </c>
      <c r="P27" s="563">
        <f>(O27/N27)*100</f>
        <v>18.331845667656488</v>
      </c>
      <c r="Q27" s="557">
        <v>2700000000</v>
      </c>
      <c r="R27" s="560">
        <f>(941024598.97+O27)</f>
        <v>1188950345.97</v>
      </c>
      <c r="S27" s="563">
        <f>(R27/Q27)*100</f>
        <v>44.03519799888889</v>
      </c>
      <c r="T27" s="574"/>
    </row>
    <row r="28" spans="2:20" ht="36">
      <c r="B28" s="531"/>
      <c r="C28" s="295" t="s">
        <v>218</v>
      </c>
      <c r="D28" s="199" t="s">
        <v>16</v>
      </c>
      <c r="E28" s="218" t="s">
        <v>219</v>
      </c>
      <c r="F28" s="29">
        <v>1</v>
      </c>
      <c r="G28" s="322">
        <v>0.5</v>
      </c>
      <c r="H28" s="29">
        <f t="shared" si="2"/>
        <v>50</v>
      </c>
      <c r="I28" s="39"/>
      <c r="J28" s="291">
        <v>1</v>
      </c>
      <c r="K28" s="291">
        <v>1</v>
      </c>
      <c r="L28" s="29">
        <f t="shared" si="3"/>
        <v>100</v>
      </c>
      <c r="M28" s="582"/>
      <c r="N28" s="558"/>
      <c r="O28" s="561"/>
      <c r="P28" s="564"/>
      <c r="Q28" s="558"/>
      <c r="R28" s="561"/>
      <c r="S28" s="564"/>
      <c r="T28" s="575"/>
    </row>
    <row r="29" spans="2:20" ht="54">
      <c r="B29" s="531"/>
      <c r="C29" s="222" t="s">
        <v>220</v>
      </c>
      <c r="D29" s="291" t="s">
        <v>16</v>
      </c>
      <c r="E29" s="218" t="s">
        <v>221</v>
      </c>
      <c r="F29" s="29">
        <v>1</v>
      </c>
      <c r="G29" s="328">
        <v>0.5</v>
      </c>
      <c r="H29" s="29">
        <f t="shared" si="2"/>
        <v>50</v>
      </c>
      <c r="I29" s="39"/>
      <c r="J29" s="28">
        <v>1</v>
      </c>
      <c r="K29" s="291">
        <v>1</v>
      </c>
      <c r="L29" s="29">
        <f t="shared" si="3"/>
        <v>100</v>
      </c>
      <c r="M29" s="582"/>
      <c r="N29" s="558"/>
      <c r="O29" s="561"/>
      <c r="P29" s="564"/>
      <c r="Q29" s="558"/>
      <c r="R29" s="561"/>
      <c r="S29" s="564"/>
      <c r="T29" s="221"/>
    </row>
    <row r="30" spans="2:20" ht="36">
      <c r="B30" s="531"/>
      <c r="C30" s="297" t="s">
        <v>222</v>
      </c>
      <c r="D30" s="292" t="s">
        <v>16</v>
      </c>
      <c r="E30" s="72" t="s">
        <v>223</v>
      </c>
      <c r="F30" s="47">
        <v>1</v>
      </c>
      <c r="G30" s="328">
        <v>0.3</v>
      </c>
      <c r="H30" s="29">
        <f t="shared" si="2"/>
        <v>30</v>
      </c>
      <c r="I30" s="39"/>
      <c r="J30" s="28">
        <v>1</v>
      </c>
      <c r="K30" s="291">
        <v>0.5</v>
      </c>
      <c r="L30" s="29">
        <f t="shared" si="3"/>
        <v>50</v>
      </c>
      <c r="M30" s="582"/>
      <c r="N30" s="558"/>
      <c r="O30" s="561"/>
      <c r="P30" s="564"/>
      <c r="Q30" s="558"/>
      <c r="R30" s="561"/>
      <c r="S30" s="564"/>
      <c r="T30" s="221"/>
    </row>
    <row r="31" spans="2:20" ht="54">
      <c r="B31" s="531"/>
      <c r="C31" s="295" t="s">
        <v>224</v>
      </c>
      <c r="D31" s="79" t="s">
        <v>47</v>
      </c>
      <c r="E31" s="72" t="s">
        <v>225</v>
      </c>
      <c r="F31" s="47">
        <v>100</v>
      </c>
      <c r="G31" s="291">
        <v>30</v>
      </c>
      <c r="H31" s="29">
        <f t="shared" si="2"/>
        <v>30</v>
      </c>
      <c r="I31" s="39"/>
      <c r="J31" s="28">
        <v>100</v>
      </c>
      <c r="K31" s="328">
        <v>33.33</v>
      </c>
      <c r="L31" s="29">
        <f t="shared" si="3"/>
        <v>33.33</v>
      </c>
      <c r="M31" s="582"/>
      <c r="N31" s="558"/>
      <c r="O31" s="561"/>
      <c r="P31" s="564"/>
      <c r="Q31" s="558"/>
      <c r="R31" s="561"/>
      <c r="S31" s="564"/>
      <c r="T31" s="221"/>
    </row>
    <row r="32" spans="2:20" ht="36">
      <c r="B32" s="531"/>
      <c r="C32" s="295" t="s">
        <v>226</v>
      </c>
      <c r="D32" s="292" t="s">
        <v>15</v>
      </c>
      <c r="E32" s="292" t="s">
        <v>227</v>
      </c>
      <c r="F32" s="47">
        <v>1</v>
      </c>
      <c r="G32" s="291">
        <v>0</v>
      </c>
      <c r="H32" s="29">
        <f t="shared" si="2"/>
        <v>0</v>
      </c>
      <c r="I32" s="39"/>
      <c r="J32" s="28">
        <v>3</v>
      </c>
      <c r="K32" s="291">
        <v>1</v>
      </c>
      <c r="L32" s="29">
        <f t="shared" si="3"/>
        <v>33.33333333333333</v>
      </c>
      <c r="M32" s="582"/>
      <c r="N32" s="558"/>
      <c r="O32" s="561"/>
      <c r="P32" s="564"/>
      <c r="Q32" s="558"/>
      <c r="R32" s="561"/>
      <c r="S32" s="564"/>
      <c r="T32" s="221"/>
    </row>
    <row r="33" spans="2:20" ht="36">
      <c r="B33" s="531"/>
      <c r="C33" s="295" t="s">
        <v>228</v>
      </c>
      <c r="D33" s="292" t="s">
        <v>15</v>
      </c>
      <c r="E33" s="292" t="s">
        <v>229</v>
      </c>
      <c r="F33" s="47">
        <v>1</v>
      </c>
      <c r="G33" s="291">
        <v>0.5</v>
      </c>
      <c r="H33" s="29">
        <f t="shared" si="2"/>
        <v>50</v>
      </c>
      <c r="I33" s="39"/>
      <c r="J33" s="28">
        <v>3</v>
      </c>
      <c r="K33" s="291">
        <v>1</v>
      </c>
      <c r="L33" s="29">
        <f t="shared" si="3"/>
        <v>33.33333333333333</v>
      </c>
      <c r="M33" s="582"/>
      <c r="N33" s="558"/>
      <c r="O33" s="561"/>
      <c r="P33" s="564"/>
      <c r="Q33" s="558"/>
      <c r="R33" s="561"/>
      <c r="S33" s="564"/>
      <c r="T33" s="221"/>
    </row>
    <row r="34" spans="2:20" ht="18" customHeight="1">
      <c r="B34" s="531"/>
      <c r="C34" s="295" t="s">
        <v>230</v>
      </c>
      <c r="D34" s="28" t="s">
        <v>16</v>
      </c>
      <c r="E34" s="28" t="s">
        <v>231</v>
      </c>
      <c r="F34" s="47">
        <v>1</v>
      </c>
      <c r="G34" s="291">
        <v>0.5</v>
      </c>
      <c r="H34" s="29">
        <f t="shared" si="2"/>
        <v>50</v>
      </c>
      <c r="I34" s="39"/>
      <c r="J34" s="28">
        <v>1</v>
      </c>
      <c r="K34" s="291">
        <v>1</v>
      </c>
      <c r="L34" s="29">
        <f t="shared" si="3"/>
        <v>100</v>
      </c>
      <c r="M34" s="582"/>
      <c r="N34" s="558"/>
      <c r="O34" s="561"/>
      <c r="P34" s="564"/>
      <c r="Q34" s="558"/>
      <c r="R34" s="561"/>
      <c r="S34" s="564"/>
      <c r="T34" s="221"/>
    </row>
    <row r="35" spans="2:20" ht="54">
      <c r="B35" s="531"/>
      <c r="C35" s="204" t="s">
        <v>232</v>
      </c>
      <c r="D35" s="291" t="s">
        <v>16</v>
      </c>
      <c r="E35" s="291" t="s">
        <v>233</v>
      </c>
      <c r="F35" s="47">
        <v>1</v>
      </c>
      <c r="G35" s="291">
        <v>0.5</v>
      </c>
      <c r="H35" s="29">
        <f t="shared" si="2"/>
        <v>50</v>
      </c>
      <c r="I35" s="39"/>
      <c r="J35" s="28">
        <v>1</v>
      </c>
      <c r="K35" s="291">
        <v>1</v>
      </c>
      <c r="L35" s="29">
        <f t="shared" si="3"/>
        <v>100</v>
      </c>
      <c r="M35" s="582"/>
      <c r="N35" s="558"/>
      <c r="O35" s="561"/>
      <c r="P35" s="564"/>
      <c r="Q35" s="558"/>
      <c r="R35" s="561"/>
      <c r="S35" s="564"/>
      <c r="T35" s="221"/>
    </row>
    <row r="36" spans="2:20" ht="36">
      <c r="B36" s="531"/>
      <c r="C36" s="204" t="s">
        <v>234</v>
      </c>
      <c r="D36" s="291" t="s">
        <v>16</v>
      </c>
      <c r="E36" s="291" t="s">
        <v>235</v>
      </c>
      <c r="F36" s="47">
        <v>1</v>
      </c>
      <c r="G36" s="291">
        <v>0.5</v>
      </c>
      <c r="H36" s="29">
        <f t="shared" si="2"/>
        <v>50</v>
      </c>
      <c r="I36" s="39"/>
      <c r="J36" s="28">
        <v>3</v>
      </c>
      <c r="K36" s="291">
        <v>1</v>
      </c>
      <c r="L36" s="29">
        <f t="shared" si="3"/>
        <v>33.33333333333333</v>
      </c>
      <c r="M36" s="582"/>
      <c r="N36" s="558"/>
      <c r="O36" s="561"/>
      <c r="P36" s="564"/>
      <c r="Q36" s="558"/>
      <c r="R36" s="561"/>
      <c r="S36" s="564"/>
      <c r="T36" s="221"/>
    </row>
    <row r="37" spans="2:20" ht="36">
      <c r="B37" s="531"/>
      <c r="C37" s="295" t="s">
        <v>236</v>
      </c>
      <c r="D37" s="291" t="s">
        <v>16</v>
      </c>
      <c r="E37" s="28" t="s">
        <v>237</v>
      </c>
      <c r="F37" s="29">
        <v>4</v>
      </c>
      <c r="G37" s="328">
        <v>2</v>
      </c>
      <c r="H37" s="29">
        <f t="shared" si="2"/>
        <v>50</v>
      </c>
      <c r="I37" s="39"/>
      <c r="J37" s="28">
        <v>19</v>
      </c>
      <c r="K37" s="291">
        <v>9</v>
      </c>
      <c r="L37" s="29">
        <f t="shared" si="3"/>
        <v>47.368421052631575</v>
      </c>
      <c r="M37" s="582"/>
      <c r="N37" s="558"/>
      <c r="O37" s="561"/>
      <c r="P37" s="564"/>
      <c r="Q37" s="558"/>
      <c r="R37" s="561"/>
      <c r="S37" s="564"/>
      <c r="T37" s="221"/>
    </row>
    <row r="38" spans="2:20" ht="72">
      <c r="B38" s="531"/>
      <c r="C38" s="105" t="s">
        <v>238</v>
      </c>
      <c r="D38" s="213" t="s">
        <v>16</v>
      </c>
      <c r="E38" s="213" t="s">
        <v>31</v>
      </c>
      <c r="F38" s="47">
        <v>1</v>
      </c>
      <c r="G38" s="291">
        <v>0</v>
      </c>
      <c r="H38" s="29">
        <f t="shared" si="2"/>
        <v>0</v>
      </c>
      <c r="I38" s="39"/>
      <c r="J38" s="28">
        <v>1</v>
      </c>
      <c r="K38" s="291">
        <v>1</v>
      </c>
      <c r="L38" s="29">
        <f t="shared" si="3"/>
        <v>100</v>
      </c>
      <c r="M38" s="582"/>
      <c r="N38" s="558"/>
      <c r="O38" s="561"/>
      <c r="P38" s="564"/>
      <c r="Q38" s="558"/>
      <c r="R38" s="561"/>
      <c r="S38" s="564"/>
      <c r="T38" s="221"/>
    </row>
    <row r="39" spans="2:20" ht="54">
      <c r="B39" s="531"/>
      <c r="C39" s="295" t="s">
        <v>239</v>
      </c>
      <c r="D39" s="213" t="s">
        <v>16</v>
      </c>
      <c r="E39" s="213" t="s">
        <v>202</v>
      </c>
      <c r="F39" s="47">
        <v>1</v>
      </c>
      <c r="G39" s="361">
        <v>1</v>
      </c>
      <c r="H39" s="29">
        <v>1</v>
      </c>
      <c r="I39" s="39"/>
      <c r="J39" s="28">
        <v>1</v>
      </c>
      <c r="K39" s="291">
        <v>1</v>
      </c>
      <c r="L39" s="29">
        <f t="shared" si="3"/>
        <v>100</v>
      </c>
      <c r="M39" s="582"/>
      <c r="N39" s="558"/>
      <c r="O39" s="561"/>
      <c r="P39" s="564"/>
      <c r="Q39" s="558"/>
      <c r="R39" s="561"/>
      <c r="S39" s="564"/>
      <c r="T39" s="221"/>
    </row>
    <row r="40" spans="2:20" ht="36">
      <c r="B40" s="531"/>
      <c r="C40" s="204" t="s">
        <v>240</v>
      </c>
      <c r="D40" s="292" t="s">
        <v>16</v>
      </c>
      <c r="E40" s="292" t="s">
        <v>233</v>
      </c>
      <c r="F40" s="47">
        <v>1</v>
      </c>
      <c r="G40" s="291">
        <v>0.5</v>
      </c>
      <c r="H40" s="29">
        <v>0</v>
      </c>
      <c r="I40" s="39"/>
      <c r="J40" s="28">
        <v>1</v>
      </c>
      <c r="K40" s="291">
        <v>0.5</v>
      </c>
      <c r="L40" s="29">
        <f t="shared" si="3"/>
        <v>50</v>
      </c>
      <c r="M40" s="582"/>
      <c r="N40" s="558"/>
      <c r="O40" s="561"/>
      <c r="P40" s="564"/>
      <c r="Q40" s="558"/>
      <c r="R40" s="561"/>
      <c r="S40" s="564"/>
      <c r="T40" s="221"/>
    </row>
    <row r="41" spans="2:20" ht="36">
      <c r="B41" s="531"/>
      <c r="C41" s="204" t="s">
        <v>266</v>
      </c>
      <c r="D41" s="292" t="s">
        <v>16</v>
      </c>
      <c r="E41" s="292" t="s">
        <v>241</v>
      </c>
      <c r="F41" s="47">
        <v>0</v>
      </c>
      <c r="G41" s="328">
        <v>0</v>
      </c>
      <c r="H41" s="29">
        <v>0</v>
      </c>
      <c r="I41" s="39"/>
      <c r="J41" s="28">
        <v>1</v>
      </c>
      <c r="K41" s="291">
        <v>1</v>
      </c>
      <c r="L41" s="29">
        <f t="shared" si="3"/>
        <v>100</v>
      </c>
      <c r="M41" s="582"/>
      <c r="N41" s="558"/>
      <c r="O41" s="561"/>
      <c r="P41" s="564"/>
      <c r="Q41" s="558"/>
      <c r="R41" s="561"/>
      <c r="S41" s="564"/>
      <c r="T41" s="221"/>
    </row>
    <row r="42" spans="2:20" ht="54">
      <c r="B42" s="531"/>
      <c r="C42" s="297" t="s">
        <v>242</v>
      </c>
      <c r="D42" s="291" t="s">
        <v>16</v>
      </c>
      <c r="E42" s="291" t="s">
        <v>243</v>
      </c>
      <c r="F42" s="47">
        <v>1</v>
      </c>
      <c r="G42" s="291">
        <v>0</v>
      </c>
      <c r="H42" s="29">
        <f t="shared" si="2"/>
        <v>0</v>
      </c>
      <c r="I42" s="39"/>
      <c r="J42" s="28">
        <v>3</v>
      </c>
      <c r="K42" s="291">
        <v>1</v>
      </c>
      <c r="L42" s="29">
        <f t="shared" si="3"/>
        <v>33.33333333333333</v>
      </c>
      <c r="M42" s="582"/>
      <c r="N42" s="558"/>
      <c r="O42" s="561"/>
      <c r="P42" s="564"/>
      <c r="Q42" s="558"/>
      <c r="R42" s="561"/>
      <c r="S42" s="564"/>
      <c r="T42" s="221"/>
    </row>
    <row r="43" spans="2:20" ht="36">
      <c r="B43" s="531"/>
      <c r="C43" s="297" t="s">
        <v>244</v>
      </c>
      <c r="D43" s="291" t="s">
        <v>16</v>
      </c>
      <c r="E43" s="291" t="s">
        <v>245</v>
      </c>
      <c r="F43" s="47">
        <v>100</v>
      </c>
      <c r="G43" s="328">
        <v>0</v>
      </c>
      <c r="H43" s="29">
        <f t="shared" si="2"/>
        <v>0</v>
      </c>
      <c r="I43" s="39"/>
      <c r="J43" s="28">
        <v>1</v>
      </c>
      <c r="K43" s="291">
        <v>1</v>
      </c>
      <c r="L43" s="29">
        <f t="shared" si="3"/>
        <v>100</v>
      </c>
      <c r="M43" s="582"/>
      <c r="N43" s="558"/>
      <c r="O43" s="561"/>
      <c r="P43" s="564"/>
      <c r="Q43" s="558"/>
      <c r="R43" s="561"/>
      <c r="S43" s="564"/>
      <c r="T43" s="221"/>
    </row>
    <row r="44" spans="2:20" ht="54">
      <c r="B44" s="531"/>
      <c r="C44" s="297" t="s">
        <v>246</v>
      </c>
      <c r="D44" s="291" t="s">
        <v>16</v>
      </c>
      <c r="E44" s="291" t="s">
        <v>247</v>
      </c>
      <c r="F44" s="47">
        <v>100</v>
      </c>
      <c r="G44" s="291">
        <v>0</v>
      </c>
      <c r="H44" s="29">
        <f t="shared" si="2"/>
        <v>0</v>
      </c>
      <c r="I44" s="39"/>
      <c r="J44" s="28">
        <v>1</v>
      </c>
      <c r="K44" s="291">
        <v>1</v>
      </c>
      <c r="L44" s="29">
        <f t="shared" si="3"/>
        <v>100</v>
      </c>
      <c r="M44" s="582"/>
      <c r="N44" s="558"/>
      <c r="O44" s="561"/>
      <c r="P44" s="564"/>
      <c r="Q44" s="558"/>
      <c r="R44" s="561"/>
      <c r="S44" s="564"/>
      <c r="T44" s="221"/>
    </row>
    <row r="45" spans="2:20" ht="36">
      <c r="B45" s="531"/>
      <c r="C45" s="105" t="s">
        <v>248</v>
      </c>
      <c r="D45" s="291" t="s">
        <v>16</v>
      </c>
      <c r="E45" s="291" t="s">
        <v>249</v>
      </c>
      <c r="F45" s="47">
        <v>1</v>
      </c>
      <c r="G45" s="291">
        <v>0</v>
      </c>
      <c r="H45" s="29">
        <f t="shared" si="2"/>
        <v>0</v>
      </c>
      <c r="I45" s="39"/>
      <c r="J45" s="28">
        <v>1</v>
      </c>
      <c r="K45" s="291">
        <v>1</v>
      </c>
      <c r="L45" s="29">
        <f t="shared" si="3"/>
        <v>100</v>
      </c>
      <c r="M45" s="582"/>
      <c r="N45" s="558"/>
      <c r="O45" s="561"/>
      <c r="P45" s="564"/>
      <c r="Q45" s="558"/>
      <c r="R45" s="561"/>
      <c r="S45" s="564"/>
      <c r="T45" s="221"/>
    </row>
    <row r="46" spans="2:20" ht="54">
      <c r="B46" s="531"/>
      <c r="C46" s="204" t="s">
        <v>250</v>
      </c>
      <c r="D46" s="291" t="s">
        <v>16</v>
      </c>
      <c r="E46" s="291" t="s">
        <v>251</v>
      </c>
      <c r="F46" s="47">
        <v>1</v>
      </c>
      <c r="G46" s="291">
        <v>1</v>
      </c>
      <c r="H46" s="29">
        <f t="shared" si="2"/>
        <v>100</v>
      </c>
      <c r="I46" s="39"/>
      <c r="J46" s="28">
        <v>1</v>
      </c>
      <c r="K46" s="291">
        <v>1</v>
      </c>
      <c r="L46" s="29">
        <f t="shared" si="3"/>
        <v>100</v>
      </c>
      <c r="M46" s="582"/>
      <c r="N46" s="558"/>
      <c r="O46" s="561"/>
      <c r="P46" s="564"/>
      <c r="Q46" s="558"/>
      <c r="R46" s="561"/>
      <c r="S46" s="564"/>
      <c r="T46" s="221"/>
    </row>
    <row r="47" spans="2:20" ht="54">
      <c r="B47" s="531"/>
      <c r="C47" s="297" t="s">
        <v>252</v>
      </c>
      <c r="D47" s="291" t="s">
        <v>16</v>
      </c>
      <c r="E47" s="291" t="s">
        <v>253</v>
      </c>
      <c r="F47" s="47">
        <v>1</v>
      </c>
      <c r="G47" s="291">
        <v>1</v>
      </c>
      <c r="H47" s="29">
        <f t="shared" si="2"/>
        <v>100</v>
      </c>
      <c r="I47" s="39"/>
      <c r="J47" s="28">
        <v>1</v>
      </c>
      <c r="K47" s="291">
        <v>1</v>
      </c>
      <c r="L47" s="29">
        <f t="shared" si="3"/>
        <v>100</v>
      </c>
      <c r="M47" s="582"/>
      <c r="N47" s="558"/>
      <c r="O47" s="561"/>
      <c r="P47" s="564"/>
      <c r="Q47" s="558"/>
      <c r="R47" s="561"/>
      <c r="S47" s="564"/>
      <c r="T47" s="221"/>
    </row>
    <row r="48" spans="2:20" ht="36">
      <c r="B48" s="531"/>
      <c r="C48" s="546" t="s">
        <v>254</v>
      </c>
      <c r="D48" s="291" t="s">
        <v>255</v>
      </c>
      <c r="E48" s="368" t="s">
        <v>256</v>
      </c>
      <c r="F48" s="368">
        <v>874</v>
      </c>
      <c r="G48" s="368">
        <v>724</v>
      </c>
      <c r="H48" s="367">
        <f t="shared" si="2"/>
        <v>82.83752860411899</v>
      </c>
      <c r="I48" s="39"/>
      <c r="J48" s="28">
        <v>3674</v>
      </c>
      <c r="K48" s="291">
        <v>1124</v>
      </c>
      <c r="L48" s="29">
        <f t="shared" si="3"/>
        <v>30.593358737071313</v>
      </c>
      <c r="M48" s="582"/>
      <c r="N48" s="558"/>
      <c r="O48" s="561"/>
      <c r="P48" s="564"/>
      <c r="Q48" s="558"/>
      <c r="R48" s="561"/>
      <c r="S48" s="564"/>
      <c r="T48" s="221"/>
    </row>
    <row r="49" spans="2:20" ht="72">
      <c r="B49" s="531"/>
      <c r="C49" s="547"/>
      <c r="D49" s="291" t="s">
        <v>255</v>
      </c>
      <c r="E49" s="366" t="s">
        <v>257</v>
      </c>
      <c r="F49" s="368">
        <v>219</v>
      </c>
      <c r="G49" s="368">
        <v>164</v>
      </c>
      <c r="H49" s="367">
        <f t="shared" si="2"/>
        <v>74.88584474885845</v>
      </c>
      <c r="I49" s="39"/>
      <c r="J49" s="28">
        <v>567</v>
      </c>
      <c r="K49" s="291">
        <v>182</v>
      </c>
      <c r="L49" s="29">
        <f t="shared" si="3"/>
        <v>32.098765432098766</v>
      </c>
      <c r="M49" s="582"/>
      <c r="N49" s="558"/>
      <c r="O49" s="561"/>
      <c r="P49" s="564"/>
      <c r="Q49" s="558"/>
      <c r="R49" s="561"/>
      <c r="S49" s="564"/>
      <c r="T49" s="221"/>
    </row>
    <row r="50" spans="2:20" ht="36">
      <c r="B50" s="531"/>
      <c r="C50" s="297" t="s">
        <v>258</v>
      </c>
      <c r="D50" s="291" t="s">
        <v>16</v>
      </c>
      <c r="E50" s="218" t="s">
        <v>251</v>
      </c>
      <c r="F50" s="70">
        <v>1</v>
      </c>
      <c r="G50" s="69">
        <v>0.5</v>
      </c>
      <c r="H50" s="29">
        <f t="shared" si="2"/>
        <v>50</v>
      </c>
      <c r="I50" s="39"/>
      <c r="J50" s="28">
        <v>1</v>
      </c>
      <c r="K50" s="291">
        <v>1</v>
      </c>
      <c r="L50" s="29">
        <f t="shared" si="3"/>
        <v>100</v>
      </c>
      <c r="M50" s="582"/>
      <c r="N50" s="558"/>
      <c r="O50" s="561"/>
      <c r="P50" s="564"/>
      <c r="Q50" s="558"/>
      <c r="R50" s="561"/>
      <c r="S50" s="564"/>
      <c r="T50" s="221"/>
    </row>
    <row r="51" spans="2:20" ht="36">
      <c r="B51" s="531"/>
      <c r="C51" s="297" t="s">
        <v>259</v>
      </c>
      <c r="D51" s="291" t="s">
        <v>16</v>
      </c>
      <c r="E51" s="218" t="s">
        <v>260</v>
      </c>
      <c r="F51" s="47">
        <v>0</v>
      </c>
      <c r="G51" s="328">
        <v>0</v>
      </c>
      <c r="H51" s="29">
        <v>0</v>
      </c>
      <c r="I51" s="39"/>
      <c r="J51" s="28">
        <v>1</v>
      </c>
      <c r="K51" s="291">
        <v>0.6</v>
      </c>
      <c r="L51" s="29">
        <f t="shared" si="3"/>
        <v>60</v>
      </c>
      <c r="M51" s="582"/>
      <c r="N51" s="558"/>
      <c r="O51" s="561"/>
      <c r="P51" s="564"/>
      <c r="Q51" s="558"/>
      <c r="R51" s="561"/>
      <c r="S51" s="564"/>
      <c r="T51" s="221"/>
    </row>
    <row r="52" spans="2:20" ht="54">
      <c r="B52" s="531"/>
      <c r="C52" s="297" t="s">
        <v>261</v>
      </c>
      <c r="D52" s="291" t="s">
        <v>16</v>
      </c>
      <c r="E52" s="218" t="s">
        <v>262</v>
      </c>
      <c r="F52" s="47">
        <v>0</v>
      </c>
      <c r="G52" s="291">
        <v>0</v>
      </c>
      <c r="H52" s="29">
        <v>0</v>
      </c>
      <c r="I52" s="39"/>
      <c r="J52" s="28">
        <v>1</v>
      </c>
      <c r="K52" s="291">
        <v>1</v>
      </c>
      <c r="L52" s="29">
        <f t="shared" si="3"/>
        <v>100</v>
      </c>
      <c r="M52" s="582"/>
      <c r="N52" s="558"/>
      <c r="O52" s="561"/>
      <c r="P52" s="564"/>
      <c r="Q52" s="558"/>
      <c r="R52" s="561"/>
      <c r="S52" s="564"/>
      <c r="T52" s="221"/>
    </row>
    <row r="53" spans="2:20" ht="54">
      <c r="B53" s="531"/>
      <c r="C53" s="204" t="s">
        <v>263</v>
      </c>
      <c r="D53" s="291" t="s">
        <v>16</v>
      </c>
      <c r="E53" s="218" t="s">
        <v>264</v>
      </c>
      <c r="F53" s="47">
        <v>1</v>
      </c>
      <c r="G53" s="291">
        <v>1</v>
      </c>
      <c r="H53" s="29">
        <f t="shared" si="2"/>
        <v>100</v>
      </c>
      <c r="I53" s="39"/>
      <c r="J53" s="28">
        <v>3</v>
      </c>
      <c r="K53" s="291">
        <v>1</v>
      </c>
      <c r="L53" s="29">
        <f t="shared" si="3"/>
        <v>33.33333333333333</v>
      </c>
      <c r="M53" s="582"/>
      <c r="N53" s="558"/>
      <c r="O53" s="561"/>
      <c r="P53" s="564"/>
      <c r="Q53" s="558"/>
      <c r="R53" s="561"/>
      <c r="S53" s="564"/>
      <c r="T53" s="221"/>
    </row>
    <row r="54" spans="2:20" ht="36">
      <c r="B54" s="531"/>
      <c r="C54" s="295" t="s">
        <v>44</v>
      </c>
      <c r="D54" s="292" t="s">
        <v>16</v>
      </c>
      <c r="E54" s="291" t="s">
        <v>265</v>
      </c>
      <c r="F54" s="47">
        <v>1</v>
      </c>
      <c r="G54" s="328"/>
      <c r="H54" s="29">
        <f t="shared" si="2"/>
        <v>0</v>
      </c>
      <c r="I54" s="39"/>
      <c r="J54" s="28">
        <v>1</v>
      </c>
      <c r="K54" s="291">
        <v>0.7</v>
      </c>
      <c r="L54" s="29">
        <f t="shared" si="3"/>
        <v>70</v>
      </c>
      <c r="M54" s="582"/>
      <c r="N54" s="558"/>
      <c r="O54" s="561"/>
      <c r="P54" s="564"/>
      <c r="Q54" s="558"/>
      <c r="R54" s="561"/>
      <c r="S54" s="564"/>
      <c r="T54" s="221"/>
    </row>
    <row r="55" spans="2:20" ht="36.75" thickBot="1">
      <c r="B55" s="532"/>
      <c r="C55" s="223" t="s">
        <v>302</v>
      </c>
      <c r="D55" s="206" t="s">
        <v>16</v>
      </c>
      <c r="E55" s="224" t="s">
        <v>253</v>
      </c>
      <c r="F55" s="47">
        <v>1</v>
      </c>
      <c r="G55" s="71">
        <v>0.5</v>
      </c>
      <c r="H55" s="208">
        <f t="shared" si="2"/>
        <v>50</v>
      </c>
      <c r="I55" s="42"/>
      <c r="J55" s="207">
        <v>1</v>
      </c>
      <c r="K55" s="71">
        <v>1</v>
      </c>
      <c r="L55" s="208">
        <f t="shared" si="3"/>
        <v>100</v>
      </c>
      <c r="M55" s="583"/>
      <c r="N55" s="559"/>
      <c r="O55" s="562"/>
      <c r="P55" s="565"/>
      <c r="Q55" s="559"/>
      <c r="R55" s="562"/>
      <c r="S55" s="565"/>
      <c r="T55" s="226"/>
    </row>
    <row r="56" spans="2:20" ht="18.75" thickBot="1">
      <c r="B56" s="59"/>
      <c r="C56" s="33" t="s">
        <v>215</v>
      </c>
      <c r="D56" s="33"/>
      <c r="E56" s="24"/>
      <c r="F56" s="227">
        <v>2600</v>
      </c>
      <c r="G56" s="194">
        <f>(H56/F56)*100</f>
        <v>37.258591282806826</v>
      </c>
      <c r="H56" s="34">
        <f>SUM(H27:H55)</f>
        <v>968.7233733529774</v>
      </c>
      <c r="I56" s="32"/>
      <c r="J56" s="35">
        <v>2900</v>
      </c>
      <c r="K56" s="194">
        <f>(L56/J56)*100</f>
        <v>73.79507627201615</v>
      </c>
      <c r="L56" s="36">
        <f>SUM(L27:L55)</f>
        <v>2140.0572118884684</v>
      </c>
      <c r="M56" s="53"/>
      <c r="N56" s="54"/>
      <c r="O56" s="55"/>
      <c r="P56" s="56"/>
      <c r="Q56" s="54"/>
      <c r="R56" s="55"/>
      <c r="S56" s="56"/>
      <c r="T56" s="217"/>
    </row>
  </sheetData>
  <sheetProtection/>
  <mergeCells count="37">
    <mergeCell ref="N22:N24"/>
    <mergeCell ref="B22:B24"/>
    <mergeCell ref="B27:B55"/>
    <mergeCell ref="M27:M55"/>
    <mergeCell ref="N27:N55"/>
    <mergeCell ref="B2:T2"/>
    <mergeCell ref="B3:T3"/>
    <mergeCell ref="B6:T6"/>
    <mergeCell ref="M7:M20"/>
    <mergeCell ref="R7:R20"/>
    <mergeCell ref="N7:N20"/>
    <mergeCell ref="T27:T28"/>
    <mergeCell ref="B4:B5"/>
    <mergeCell ref="B7:B20"/>
    <mergeCell ref="O27:O55"/>
    <mergeCell ref="T4:T5"/>
    <mergeCell ref="N4:S4"/>
    <mergeCell ref="B26:T26"/>
    <mergeCell ref="M22:M24"/>
    <mergeCell ref="B21:T21"/>
    <mergeCell ref="O22:O24"/>
    <mergeCell ref="S27:S55"/>
    <mergeCell ref="S7:S20"/>
    <mergeCell ref="P27:P55"/>
    <mergeCell ref="Q22:Q24"/>
    <mergeCell ref="O7:O20"/>
    <mergeCell ref="P7:P20"/>
    <mergeCell ref="C4:M4"/>
    <mergeCell ref="D22:D24"/>
    <mergeCell ref="E22:E24"/>
    <mergeCell ref="C48:C49"/>
    <mergeCell ref="Q7:Q20"/>
    <mergeCell ref="S22:S24"/>
    <mergeCell ref="P22:P24"/>
    <mergeCell ref="R22:R24"/>
    <mergeCell ref="Q27:Q55"/>
    <mergeCell ref="R27:R55"/>
  </mergeCells>
  <printOptions horizontalCentered="1" verticalCentered="1"/>
  <pageMargins left="0.1968503937007874" right="0.1968503937007874" top="0.1968503937007874" bottom="0.1968503937007874" header="0.1968503937007874" footer="0"/>
  <pageSetup horizontalDpi="300" verticalDpi="300" orientation="landscape" scale="42" r:id="rId3"/>
  <rowBreaks count="2" manualBreakCount="2">
    <brk id="20" min="1" max="19" man="1"/>
    <brk id="25" min="1" max="19" man="1"/>
  </rowBreaks>
  <legacyDrawing r:id="rId2"/>
</worksheet>
</file>

<file path=xl/worksheets/sheet6.xml><?xml version="1.0" encoding="utf-8"?>
<worksheet xmlns="http://schemas.openxmlformats.org/spreadsheetml/2006/main" xmlns:r="http://schemas.openxmlformats.org/officeDocument/2006/relationships">
  <dimension ref="B1:V29"/>
  <sheetViews>
    <sheetView view="pageBreakPreview" zoomScale="50" zoomScaleNormal="80" zoomScaleSheetLayoutView="50" zoomScalePageLayoutView="0" workbookViewId="0" topLeftCell="A1">
      <selection activeCell="W25" sqref="W25"/>
    </sheetView>
  </sheetViews>
  <sheetFormatPr defaultColWidth="11.421875" defaultRowHeight="12.75"/>
  <cols>
    <col min="1" max="1" width="5.140625" style="0" customWidth="1"/>
    <col min="2" max="2" width="22.7109375" style="0" customWidth="1"/>
    <col min="3" max="3" width="51.140625" style="0" customWidth="1"/>
    <col min="4" max="4" width="34.00390625" style="0" customWidth="1"/>
    <col min="5" max="5" width="34.421875" style="0" customWidth="1"/>
    <col min="6" max="6" width="8.28125" style="0" customWidth="1"/>
    <col min="7" max="7" width="6.28125" style="0" customWidth="1"/>
    <col min="8" max="8" width="6.8515625" style="0" customWidth="1"/>
    <col min="9" max="9" width="7.421875" style="0" customWidth="1"/>
    <col min="10" max="10" width="6.8515625" style="0" customWidth="1"/>
    <col min="11" max="11" width="7.00390625" style="0" customWidth="1"/>
    <col min="12" max="12" width="6.7109375" style="0" customWidth="1"/>
    <col min="13" max="13" width="7.140625" style="0" customWidth="1"/>
    <col min="14" max="14" width="4.421875" style="0" customWidth="1"/>
    <col min="15" max="15" width="6.8515625" style="0" customWidth="1"/>
    <col min="16" max="16" width="8.00390625" style="0" customWidth="1"/>
    <col min="17" max="17" width="4.421875" style="0" customWidth="1"/>
    <col min="18" max="18" width="3.57421875" style="0" customWidth="1"/>
    <col min="19" max="19" width="7.8515625" style="0" customWidth="1"/>
    <col min="20" max="20" width="8.28125" style="0" customWidth="1"/>
    <col min="21" max="21" width="18.57421875" style="0" customWidth="1"/>
    <col min="22" max="22" width="21.421875" style="0" customWidth="1"/>
  </cols>
  <sheetData>
    <row r="1" spans="2:20" ht="13.5" customHeight="1" thickBot="1">
      <c r="B1" s="8"/>
      <c r="C1" s="8"/>
      <c r="D1" s="8"/>
      <c r="E1" s="8"/>
      <c r="F1" s="8"/>
      <c r="G1" s="8"/>
      <c r="H1" s="8"/>
      <c r="I1" s="8"/>
      <c r="J1" s="8"/>
      <c r="K1" s="8"/>
      <c r="L1" s="8"/>
      <c r="M1" s="8"/>
      <c r="N1" s="8"/>
      <c r="O1" s="8"/>
      <c r="P1" s="8"/>
      <c r="Q1" s="8"/>
      <c r="R1" s="8"/>
      <c r="S1" s="8"/>
      <c r="T1" s="8"/>
    </row>
    <row r="2" spans="2:20" ht="30" customHeight="1" thickBot="1">
      <c r="B2" s="445" t="s">
        <v>59</v>
      </c>
      <c r="C2" s="446"/>
      <c r="D2" s="446"/>
      <c r="E2" s="446"/>
      <c r="F2" s="446"/>
      <c r="G2" s="446"/>
      <c r="H2" s="446"/>
      <c r="I2" s="446"/>
      <c r="J2" s="446"/>
      <c r="K2" s="446"/>
      <c r="L2" s="446"/>
      <c r="M2" s="446"/>
      <c r="N2" s="446"/>
      <c r="O2" s="446"/>
      <c r="P2" s="446"/>
      <c r="Q2" s="446"/>
      <c r="R2" s="446"/>
      <c r="S2" s="446"/>
      <c r="T2" s="447"/>
    </row>
    <row r="3" spans="2:20" ht="15" customHeight="1" thickBot="1">
      <c r="B3" s="445" t="s">
        <v>307</v>
      </c>
      <c r="C3" s="446"/>
      <c r="D3" s="446"/>
      <c r="E3" s="446"/>
      <c r="F3" s="446"/>
      <c r="G3" s="446"/>
      <c r="H3" s="446"/>
      <c r="I3" s="446"/>
      <c r="J3" s="446"/>
      <c r="K3" s="446"/>
      <c r="L3" s="446"/>
      <c r="M3" s="446"/>
      <c r="N3" s="446"/>
      <c r="O3" s="446"/>
      <c r="P3" s="446"/>
      <c r="Q3" s="446"/>
      <c r="R3" s="446"/>
      <c r="S3" s="446"/>
      <c r="T3" s="447"/>
    </row>
    <row r="4" spans="2:20" ht="15" customHeight="1" thickBot="1">
      <c r="B4" s="576" t="s">
        <v>58</v>
      </c>
      <c r="C4" s="478" t="s">
        <v>68</v>
      </c>
      <c r="D4" s="479"/>
      <c r="E4" s="479"/>
      <c r="F4" s="479"/>
      <c r="G4" s="479"/>
      <c r="H4" s="479"/>
      <c r="I4" s="479"/>
      <c r="J4" s="479"/>
      <c r="K4" s="482"/>
      <c r="L4" s="482"/>
      <c r="M4" s="482"/>
      <c r="N4" s="478" t="s">
        <v>37</v>
      </c>
      <c r="O4" s="479"/>
      <c r="P4" s="479"/>
      <c r="Q4" s="479"/>
      <c r="R4" s="479"/>
      <c r="S4" s="479"/>
      <c r="T4" s="480" t="s">
        <v>18</v>
      </c>
    </row>
    <row r="5" spans="2:20" ht="375" customHeight="1" thickBot="1">
      <c r="B5" s="577"/>
      <c r="C5" s="61" t="s">
        <v>33</v>
      </c>
      <c r="D5" s="269" t="s">
        <v>34</v>
      </c>
      <c r="E5" s="61" t="s">
        <v>0</v>
      </c>
      <c r="F5" s="62" t="s">
        <v>20</v>
      </c>
      <c r="G5" s="62" t="s">
        <v>21</v>
      </c>
      <c r="H5" s="63" t="s">
        <v>22</v>
      </c>
      <c r="I5" s="62" t="s">
        <v>55</v>
      </c>
      <c r="J5" s="62" t="s">
        <v>67</v>
      </c>
      <c r="K5" s="62" t="s">
        <v>23</v>
      </c>
      <c r="L5" s="64" t="s">
        <v>24</v>
      </c>
      <c r="M5" s="62" t="s">
        <v>25</v>
      </c>
      <c r="N5" s="62" t="s">
        <v>19</v>
      </c>
      <c r="O5" s="63" t="s">
        <v>26</v>
      </c>
      <c r="P5" s="62" t="s">
        <v>27</v>
      </c>
      <c r="Q5" s="62" t="s">
        <v>38</v>
      </c>
      <c r="R5" s="63" t="s">
        <v>28</v>
      </c>
      <c r="S5" s="64" t="s">
        <v>29</v>
      </c>
      <c r="T5" s="481"/>
    </row>
    <row r="6" spans="2:20" ht="26.25" customHeight="1" thickBot="1">
      <c r="B6" s="527" t="s">
        <v>267</v>
      </c>
      <c r="C6" s="528"/>
      <c r="D6" s="528"/>
      <c r="E6" s="528"/>
      <c r="F6" s="528"/>
      <c r="G6" s="528"/>
      <c r="H6" s="528"/>
      <c r="I6" s="528"/>
      <c r="J6" s="528"/>
      <c r="K6" s="528"/>
      <c r="L6" s="528"/>
      <c r="M6" s="528"/>
      <c r="N6" s="528"/>
      <c r="O6" s="528"/>
      <c r="P6" s="528"/>
      <c r="Q6" s="528"/>
      <c r="R6" s="528"/>
      <c r="S6" s="528"/>
      <c r="T6" s="529"/>
    </row>
    <row r="7" spans="2:22" ht="51" customHeight="1" thickBot="1">
      <c r="B7" s="530" t="s">
        <v>279</v>
      </c>
      <c r="C7" s="179" t="s">
        <v>268</v>
      </c>
      <c r="D7" s="180" t="s">
        <v>15</v>
      </c>
      <c r="E7" s="180" t="s">
        <v>269</v>
      </c>
      <c r="F7" s="180">
        <v>5</v>
      </c>
      <c r="G7" s="363">
        <v>8</v>
      </c>
      <c r="H7" s="103">
        <v>100</v>
      </c>
      <c r="I7" s="181"/>
      <c r="J7" s="103">
        <v>15</v>
      </c>
      <c r="K7" s="169">
        <v>14</v>
      </c>
      <c r="L7" s="103">
        <f>(K7/J7)*100</f>
        <v>93.33333333333333</v>
      </c>
      <c r="M7" s="158"/>
      <c r="N7" s="569">
        <v>500000000</v>
      </c>
      <c r="O7" s="554">
        <v>132804516</v>
      </c>
      <c r="P7" s="584">
        <f>(O7/N7)*100</f>
        <v>26.560903200000002</v>
      </c>
      <c r="Q7" s="569">
        <v>1500000000</v>
      </c>
      <c r="R7" s="554">
        <f>(494260751.33+O7)</f>
        <v>627065267.3299999</v>
      </c>
      <c r="S7" s="584">
        <f>(R7/Q7)*100</f>
        <v>41.80435115533333</v>
      </c>
      <c r="T7" s="175"/>
      <c r="U7">
        <v>500000000</v>
      </c>
      <c r="V7">
        <v>240226076</v>
      </c>
    </row>
    <row r="8" spans="2:22" ht="54.75" thickBot="1">
      <c r="B8" s="531"/>
      <c r="C8" s="182" t="s">
        <v>270</v>
      </c>
      <c r="D8" s="98" t="s">
        <v>16</v>
      </c>
      <c r="E8" s="98" t="s">
        <v>271</v>
      </c>
      <c r="F8" s="127">
        <v>12</v>
      </c>
      <c r="G8" s="169">
        <v>9</v>
      </c>
      <c r="H8" s="103">
        <f>(G8/F8)*100</f>
        <v>75</v>
      </c>
      <c r="I8" s="80"/>
      <c r="J8" s="125">
        <v>36</v>
      </c>
      <c r="K8" s="81">
        <v>18</v>
      </c>
      <c r="L8" s="125">
        <f>(K8/J8)*100</f>
        <v>50</v>
      </c>
      <c r="M8" s="92"/>
      <c r="N8" s="444"/>
      <c r="O8" s="555"/>
      <c r="P8" s="585"/>
      <c r="Q8" s="444"/>
      <c r="R8" s="555"/>
      <c r="S8" s="585"/>
      <c r="T8" s="170"/>
      <c r="V8" s="282"/>
    </row>
    <row r="9" spans="2:22" ht="90.75" thickBot="1">
      <c r="B9" s="531"/>
      <c r="C9" s="182" t="s">
        <v>272</v>
      </c>
      <c r="D9" s="98" t="s">
        <v>35</v>
      </c>
      <c r="E9" s="98" t="s">
        <v>273</v>
      </c>
      <c r="F9" s="127">
        <v>2</v>
      </c>
      <c r="G9" s="169">
        <v>0</v>
      </c>
      <c r="H9" s="103">
        <f>(G9/F9)*100</f>
        <v>0</v>
      </c>
      <c r="I9" s="80"/>
      <c r="J9" s="125">
        <v>10</v>
      </c>
      <c r="K9" s="81">
        <v>7</v>
      </c>
      <c r="L9" s="125">
        <f>(K9/J9)*100</f>
        <v>70</v>
      </c>
      <c r="M9" s="92"/>
      <c r="N9" s="444"/>
      <c r="O9" s="555"/>
      <c r="P9" s="585"/>
      <c r="Q9" s="444"/>
      <c r="R9" s="555"/>
      <c r="S9" s="585"/>
      <c r="T9" s="170"/>
      <c r="V9" s="282"/>
    </row>
    <row r="10" spans="2:20" ht="54.75" thickBot="1">
      <c r="B10" s="531"/>
      <c r="C10" s="182" t="s">
        <v>274</v>
      </c>
      <c r="D10" s="98" t="s">
        <v>15</v>
      </c>
      <c r="E10" s="98" t="s">
        <v>275</v>
      </c>
      <c r="F10" s="127">
        <v>1</v>
      </c>
      <c r="G10" s="169">
        <v>10</v>
      </c>
      <c r="H10" s="103">
        <v>100</v>
      </c>
      <c r="I10" s="80"/>
      <c r="J10" s="125">
        <v>3</v>
      </c>
      <c r="K10" s="81">
        <v>20</v>
      </c>
      <c r="L10" s="125">
        <v>100</v>
      </c>
      <c r="M10" s="92"/>
      <c r="N10" s="444"/>
      <c r="O10" s="555"/>
      <c r="P10" s="585"/>
      <c r="Q10" s="444"/>
      <c r="R10" s="555"/>
      <c r="S10" s="585"/>
      <c r="T10" s="170"/>
    </row>
    <row r="11" spans="2:20" ht="52.5" customHeight="1" thickBot="1">
      <c r="B11" s="531"/>
      <c r="C11" s="183" t="s">
        <v>12</v>
      </c>
      <c r="D11" s="98" t="s">
        <v>15</v>
      </c>
      <c r="E11" s="98" t="s">
        <v>276</v>
      </c>
      <c r="F11" s="127">
        <v>4</v>
      </c>
      <c r="G11" s="169">
        <v>4</v>
      </c>
      <c r="H11" s="103">
        <f>(G11/F11)*100</f>
        <v>100</v>
      </c>
      <c r="I11" s="80"/>
      <c r="J11" s="125">
        <v>12</v>
      </c>
      <c r="K11" s="81">
        <v>10</v>
      </c>
      <c r="L11" s="125">
        <f>(K11/J11)*100</f>
        <v>83.33333333333334</v>
      </c>
      <c r="M11" s="92"/>
      <c r="N11" s="444"/>
      <c r="O11" s="555"/>
      <c r="P11" s="585"/>
      <c r="Q11" s="444"/>
      <c r="R11" s="555"/>
      <c r="S11" s="585"/>
      <c r="T11" s="170"/>
    </row>
    <row r="12" spans="2:20" ht="90.75" thickBot="1">
      <c r="B12" s="531"/>
      <c r="C12" s="184" t="s">
        <v>277</v>
      </c>
      <c r="D12" s="185" t="s">
        <v>15</v>
      </c>
      <c r="E12" s="186" t="s">
        <v>278</v>
      </c>
      <c r="F12" s="187">
        <v>1</v>
      </c>
      <c r="G12" s="169">
        <v>0</v>
      </c>
      <c r="H12" s="103">
        <f>(G12/F12)*100</f>
        <v>0</v>
      </c>
      <c r="I12" s="189"/>
      <c r="J12" s="104">
        <v>2</v>
      </c>
      <c r="K12" s="188">
        <v>1</v>
      </c>
      <c r="L12" s="104">
        <f>(K12/J12)*100</f>
        <v>50</v>
      </c>
      <c r="M12" s="165"/>
      <c r="N12" s="570"/>
      <c r="O12" s="556"/>
      <c r="P12" s="586"/>
      <c r="Q12" s="570"/>
      <c r="R12" s="556"/>
      <c r="S12" s="586"/>
      <c r="T12" s="190"/>
    </row>
    <row r="13" spans="2:20" ht="18.75" thickBot="1">
      <c r="B13" s="593"/>
      <c r="C13" s="191" t="s">
        <v>138</v>
      </c>
      <c r="D13" s="192"/>
      <c r="E13" s="192"/>
      <c r="F13" s="193">
        <v>600</v>
      </c>
      <c r="G13" s="194">
        <f>(H13/F13)*100</f>
        <v>62.5</v>
      </c>
      <c r="H13" s="195">
        <f>SUM(H7:H12)</f>
        <v>375</v>
      </c>
      <c r="I13" s="196"/>
      <c r="J13" s="196">
        <v>600</v>
      </c>
      <c r="K13" s="194">
        <f>(L13/J13)*100</f>
        <v>74.44444444444443</v>
      </c>
      <c r="L13" s="195">
        <f>SUM(L7:L12)</f>
        <v>446.66666666666663</v>
      </c>
      <c r="M13" s="106"/>
      <c r="N13" s="107"/>
      <c r="O13" s="107"/>
      <c r="P13" s="108"/>
      <c r="Q13" s="107"/>
      <c r="R13" s="107"/>
      <c r="S13" s="108"/>
      <c r="T13" s="197"/>
    </row>
    <row r="14" spans="2:20" ht="36" customHeight="1" thickBot="1">
      <c r="B14" s="594" t="s">
        <v>267</v>
      </c>
      <c r="C14" s="579"/>
      <c r="D14" s="579"/>
      <c r="E14" s="579"/>
      <c r="F14" s="579"/>
      <c r="G14" s="579"/>
      <c r="H14" s="579"/>
      <c r="I14" s="579"/>
      <c r="J14" s="579"/>
      <c r="K14" s="579"/>
      <c r="L14" s="579"/>
      <c r="M14" s="579"/>
      <c r="N14" s="579"/>
      <c r="O14" s="579"/>
      <c r="P14" s="579"/>
      <c r="Q14" s="579"/>
      <c r="R14" s="579"/>
      <c r="S14" s="579"/>
      <c r="T14" s="580"/>
    </row>
    <row r="15" spans="2:20" ht="90.75" thickBot="1">
      <c r="B15" s="530" t="s">
        <v>11</v>
      </c>
      <c r="C15" s="200" t="s">
        <v>280</v>
      </c>
      <c r="D15" s="201" t="s">
        <v>15</v>
      </c>
      <c r="E15" s="201" t="s">
        <v>281</v>
      </c>
      <c r="F15" s="45">
        <v>1</v>
      </c>
      <c r="G15" s="362">
        <v>1</v>
      </c>
      <c r="H15" s="43">
        <f aca="true" t="shared" si="0" ref="H15:H26">(G15/F15)*100</f>
        <v>100</v>
      </c>
      <c r="I15" s="173"/>
      <c r="J15" s="174">
        <v>3</v>
      </c>
      <c r="K15" s="45">
        <v>2</v>
      </c>
      <c r="L15" s="43">
        <f>(K15/J15)*100</f>
        <v>66.66666666666666</v>
      </c>
      <c r="M15" s="38"/>
      <c r="N15" s="595">
        <v>470000000</v>
      </c>
      <c r="O15" s="598">
        <f>(167627357.68+242508144.89)</f>
        <v>410135502.57</v>
      </c>
      <c r="P15" s="587">
        <f>(O15/N15)*100</f>
        <v>87.26287288723404</v>
      </c>
      <c r="Q15" s="595">
        <v>1410000000</v>
      </c>
      <c r="R15" s="598">
        <f>(788217002.75+O15)</f>
        <v>1198352505.32</v>
      </c>
      <c r="S15" s="587">
        <f>(R15/Q15)*100</f>
        <v>84.98953938439716</v>
      </c>
      <c r="T15" s="176"/>
    </row>
    <row r="16" spans="2:20" ht="108.75" thickBot="1">
      <c r="B16" s="531"/>
      <c r="C16" s="202" t="s">
        <v>282</v>
      </c>
      <c r="D16" s="292" t="s">
        <v>15</v>
      </c>
      <c r="E16" s="292" t="s">
        <v>283</v>
      </c>
      <c r="F16" s="291">
        <v>5</v>
      </c>
      <c r="G16" s="364">
        <v>0</v>
      </c>
      <c r="H16" s="43">
        <f t="shared" si="0"/>
        <v>0</v>
      </c>
      <c r="I16" s="46"/>
      <c r="J16" s="31">
        <v>15</v>
      </c>
      <c r="K16" s="291">
        <v>7</v>
      </c>
      <c r="L16" s="29">
        <f aca="true" t="shared" si="1" ref="L16:L26">(K16/J16)*100</f>
        <v>46.666666666666664</v>
      </c>
      <c r="M16" s="37"/>
      <c r="N16" s="596"/>
      <c r="O16" s="599"/>
      <c r="P16" s="588"/>
      <c r="Q16" s="596"/>
      <c r="R16" s="599"/>
      <c r="S16" s="588"/>
      <c r="T16" s="177"/>
    </row>
    <row r="17" spans="2:20" ht="54.75" thickBot="1">
      <c r="B17" s="531"/>
      <c r="C17" s="203" t="s">
        <v>284</v>
      </c>
      <c r="D17" s="292" t="s">
        <v>15</v>
      </c>
      <c r="E17" s="292" t="s">
        <v>285</v>
      </c>
      <c r="F17" s="291">
        <v>10</v>
      </c>
      <c r="G17" s="362">
        <v>11</v>
      </c>
      <c r="H17" s="43">
        <v>100</v>
      </c>
      <c r="I17" s="46"/>
      <c r="J17" s="31">
        <v>30</v>
      </c>
      <c r="K17" s="154">
        <v>11</v>
      </c>
      <c r="L17" s="29">
        <f t="shared" si="1"/>
        <v>36.666666666666664</v>
      </c>
      <c r="M17" s="37"/>
      <c r="N17" s="596"/>
      <c r="O17" s="599"/>
      <c r="P17" s="588"/>
      <c r="Q17" s="596"/>
      <c r="R17" s="599"/>
      <c r="S17" s="588"/>
      <c r="T17" s="177"/>
    </row>
    <row r="18" spans="2:22" ht="36.75" thickBot="1">
      <c r="B18" s="531"/>
      <c r="C18" s="203" t="s">
        <v>286</v>
      </c>
      <c r="D18" s="292" t="s">
        <v>15</v>
      </c>
      <c r="E18" s="292" t="s">
        <v>287</v>
      </c>
      <c r="F18" s="291">
        <v>3</v>
      </c>
      <c r="G18" s="362">
        <v>5</v>
      </c>
      <c r="H18" s="43">
        <v>100</v>
      </c>
      <c r="I18" s="46"/>
      <c r="J18" s="31">
        <v>9</v>
      </c>
      <c r="K18" s="291">
        <v>10</v>
      </c>
      <c r="L18" s="29">
        <v>100</v>
      </c>
      <c r="M18" s="37"/>
      <c r="N18" s="596"/>
      <c r="O18" s="599"/>
      <c r="P18" s="588"/>
      <c r="Q18" s="596"/>
      <c r="R18" s="599"/>
      <c r="S18" s="588"/>
      <c r="T18" s="177"/>
      <c r="U18">
        <v>497000000</v>
      </c>
      <c r="V18">
        <v>460964689</v>
      </c>
    </row>
    <row r="19" spans="2:22" ht="36.75" thickBot="1">
      <c r="B19" s="531"/>
      <c r="C19" s="202" t="s">
        <v>288</v>
      </c>
      <c r="D19" s="292" t="s">
        <v>35</v>
      </c>
      <c r="E19" s="292" t="s">
        <v>289</v>
      </c>
      <c r="F19" s="291">
        <v>1</v>
      </c>
      <c r="G19" s="362">
        <v>1</v>
      </c>
      <c r="H19" s="43">
        <f t="shared" si="0"/>
        <v>100</v>
      </c>
      <c r="I19" s="46"/>
      <c r="J19" s="31">
        <v>3</v>
      </c>
      <c r="K19" s="291">
        <v>2</v>
      </c>
      <c r="L19" s="29">
        <f t="shared" si="1"/>
        <v>66.66666666666666</v>
      </c>
      <c r="M19" s="37"/>
      <c r="N19" s="596"/>
      <c r="O19" s="599"/>
      <c r="P19" s="588"/>
      <c r="Q19" s="596"/>
      <c r="R19" s="599"/>
      <c r="S19" s="588"/>
      <c r="T19" s="177"/>
      <c r="U19">
        <v>1410000000</v>
      </c>
      <c r="V19">
        <v>460964689</v>
      </c>
    </row>
    <row r="20" spans="2:20" ht="114" customHeight="1" thickBot="1">
      <c r="B20" s="531"/>
      <c r="C20" s="203" t="s">
        <v>290</v>
      </c>
      <c r="D20" s="291" t="s">
        <v>16</v>
      </c>
      <c r="E20" s="292" t="s">
        <v>291</v>
      </c>
      <c r="F20" s="291">
        <v>5</v>
      </c>
      <c r="G20" s="362">
        <v>4</v>
      </c>
      <c r="H20" s="43">
        <f t="shared" si="0"/>
        <v>80</v>
      </c>
      <c r="I20" s="46"/>
      <c r="J20" s="31">
        <v>15</v>
      </c>
      <c r="K20" s="291">
        <v>8</v>
      </c>
      <c r="L20" s="29">
        <f t="shared" si="1"/>
        <v>53.333333333333336</v>
      </c>
      <c r="M20" s="37"/>
      <c r="N20" s="596"/>
      <c r="O20" s="599"/>
      <c r="P20" s="588"/>
      <c r="Q20" s="596"/>
      <c r="R20" s="599"/>
      <c r="S20" s="588"/>
      <c r="T20" s="177"/>
    </row>
    <row r="21" spans="2:20" ht="54.75" thickBot="1">
      <c r="B21" s="531"/>
      <c r="C21" s="204" t="s">
        <v>292</v>
      </c>
      <c r="D21" s="292" t="s">
        <v>16</v>
      </c>
      <c r="E21" s="291" t="s">
        <v>293</v>
      </c>
      <c r="F21" s="28">
        <v>50</v>
      </c>
      <c r="G21" s="362">
        <v>0</v>
      </c>
      <c r="H21" s="43">
        <f t="shared" si="0"/>
        <v>0</v>
      </c>
      <c r="I21" s="46"/>
      <c r="J21" s="31">
        <v>150</v>
      </c>
      <c r="K21" s="291">
        <v>60</v>
      </c>
      <c r="L21" s="29">
        <f t="shared" si="1"/>
        <v>40</v>
      </c>
      <c r="M21" s="37"/>
      <c r="N21" s="596"/>
      <c r="O21" s="599"/>
      <c r="P21" s="588"/>
      <c r="Q21" s="596"/>
      <c r="R21" s="599"/>
      <c r="S21" s="588"/>
      <c r="T21" s="365"/>
    </row>
    <row r="22" spans="2:20" ht="72.75" thickBot="1">
      <c r="B22" s="531"/>
      <c r="C22" s="204" t="s">
        <v>294</v>
      </c>
      <c r="D22" s="292" t="s">
        <v>15</v>
      </c>
      <c r="E22" s="291" t="s">
        <v>293</v>
      </c>
      <c r="F22" s="28">
        <v>70</v>
      </c>
      <c r="G22" s="362">
        <v>0</v>
      </c>
      <c r="H22" s="43">
        <f t="shared" si="0"/>
        <v>0</v>
      </c>
      <c r="I22" s="46"/>
      <c r="J22" s="31">
        <v>200</v>
      </c>
      <c r="K22" s="291">
        <v>80</v>
      </c>
      <c r="L22" s="29">
        <f t="shared" si="1"/>
        <v>40</v>
      </c>
      <c r="M22" s="37"/>
      <c r="N22" s="596"/>
      <c r="O22" s="599"/>
      <c r="P22" s="588"/>
      <c r="Q22" s="596"/>
      <c r="R22" s="599"/>
      <c r="S22" s="588"/>
      <c r="T22" s="365"/>
    </row>
    <row r="23" spans="2:20" ht="54.75" thickBot="1">
      <c r="B23" s="531"/>
      <c r="C23" s="204" t="s">
        <v>299</v>
      </c>
      <c r="D23" s="292" t="s">
        <v>15</v>
      </c>
      <c r="E23" s="291" t="s">
        <v>300</v>
      </c>
      <c r="F23" s="28">
        <v>1</v>
      </c>
      <c r="G23" s="362">
        <v>0</v>
      </c>
      <c r="H23" s="43">
        <f t="shared" si="0"/>
        <v>0</v>
      </c>
      <c r="I23" s="46"/>
      <c r="J23" s="31">
        <v>3</v>
      </c>
      <c r="K23" s="291">
        <v>2</v>
      </c>
      <c r="L23" s="29">
        <f t="shared" si="1"/>
        <v>66.66666666666666</v>
      </c>
      <c r="M23" s="37"/>
      <c r="N23" s="596"/>
      <c r="O23" s="599"/>
      <c r="P23" s="588"/>
      <c r="Q23" s="596"/>
      <c r="R23" s="599"/>
      <c r="S23" s="588"/>
      <c r="T23" s="177"/>
    </row>
    <row r="24" spans="2:20" ht="72.75" thickBot="1">
      <c r="B24" s="531"/>
      <c r="C24" s="203" t="s">
        <v>295</v>
      </c>
      <c r="D24" s="292" t="s">
        <v>16</v>
      </c>
      <c r="E24" s="292" t="s">
        <v>296</v>
      </c>
      <c r="F24" s="291">
        <v>1</v>
      </c>
      <c r="G24" s="362">
        <v>1</v>
      </c>
      <c r="H24" s="43">
        <f t="shared" si="0"/>
        <v>100</v>
      </c>
      <c r="I24" s="86"/>
      <c r="J24" s="37">
        <v>3</v>
      </c>
      <c r="K24" s="28">
        <v>1</v>
      </c>
      <c r="L24" s="29">
        <f t="shared" si="1"/>
        <v>33.33333333333333</v>
      </c>
      <c r="M24" s="37"/>
      <c r="N24" s="596"/>
      <c r="O24" s="599"/>
      <c r="P24" s="588"/>
      <c r="Q24" s="596"/>
      <c r="R24" s="599"/>
      <c r="S24" s="588"/>
      <c r="T24" s="365"/>
    </row>
    <row r="25" spans="2:20" ht="54.75" thickBot="1">
      <c r="B25" s="531"/>
      <c r="C25" s="295" t="s">
        <v>297</v>
      </c>
      <c r="D25" s="292" t="s">
        <v>15</v>
      </c>
      <c r="E25" s="292" t="s">
        <v>13</v>
      </c>
      <c r="F25" s="28">
        <v>50</v>
      </c>
      <c r="G25" s="362">
        <v>0</v>
      </c>
      <c r="H25" s="43">
        <f t="shared" si="0"/>
        <v>0</v>
      </c>
      <c r="I25" s="298"/>
      <c r="J25" s="291">
        <v>150</v>
      </c>
      <c r="K25" s="28">
        <v>247</v>
      </c>
      <c r="L25" s="29">
        <v>100</v>
      </c>
      <c r="M25" s="37"/>
      <c r="N25" s="596"/>
      <c r="O25" s="599"/>
      <c r="P25" s="588"/>
      <c r="Q25" s="596"/>
      <c r="R25" s="599"/>
      <c r="S25" s="588"/>
      <c r="T25" s="178"/>
    </row>
    <row r="26" spans="2:20" ht="108.75" thickBot="1">
      <c r="B26" s="531"/>
      <c r="C26" s="205" t="s">
        <v>53</v>
      </c>
      <c r="D26" s="206" t="s">
        <v>16</v>
      </c>
      <c r="E26" s="206" t="s">
        <v>298</v>
      </c>
      <c r="F26" s="71">
        <v>1</v>
      </c>
      <c r="G26" s="362">
        <v>1</v>
      </c>
      <c r="H26" s="43">
        <f t="shared" si="0"/>
        <v>100</v>
      </c>
      <c r="I26" s="299"/>
      <c r="J26" s="71">
        <v>1</v>
      </c>
      <c r="K26" s="207">
        <v>1</v>
      </c>
      <c r="L26" s="208">
        <f t="shared" si="1"/>
        <v>100</v>
      </c>
      <c r="M26" s="41"/>
      <c r="N26" s="597"/>
      <c r="O26" s="600"/>
      <c r="P26" s="589"/>
      <c r="Q26" s="597"/>
      <c r="R26" s="600"/>
      <c r="S26" s="589"/>
      <c r="T26" s="209"/>
    </row>
    <row r="27" spans="2:20" ht="28.5" customHeight="1" thickBot="1">
      <c r="B27" s="87"/>
      <c r="C27" s="590" t="s">
        <v>215</v>
      </c>
      <c r="D27" s="591"/>
      <c r="E27" s="592"/>
      <c r="F27" s="198">
        <v>1200</v>
      </c>
      <c r="G27" s="194">
        <f>(H27/F27)*100</f>
        <v>56.666666666666664</v>
      </c>
      <c r="H27" s="51">
        <f>SUM(H15:H26)</f>
        <v>680</v>
      </c>
      <c r="I27" s="51"/>
      <c r="J27" s="51">
        <v>1200</v>
      </c>
      <c r="K27" s="194">
        <f>(L27/J27)*100</f>
        <v>62.5</v>
      </c>
      <c r="L27" s="67">
        <f>SUM(L15:L26)</f>
        <v>750</v>
      </c>
      <c r="M27" s="106"/>
      <c r="N27" s="128"/>
      <c r="O27" s="107"/>
      <c r="P27" s="108"/>
      <c r="Q27" s="107"/>
      <c r="R27" s="107"/>
      <c r="S27" s="108"/>
      <c r="T27" s="67"/>
    </row>
    <row r="28" spans="6:8" ht="18">
      <c r="F28" s="1"/>
      <c r="G28" s="171"/>
      <c r="H28" s="1"/>
    </row>
    <row r="29" spans="6:8" ht="11.25" customHeight="1">
      <c r="F29" s="1"/>
      <c r="G29" s="172"/>
      <c r="H29" s="1"/>
    </row>
  </sheetData>
  <sheetProtection/>
  <mergeCells count="23">
    <mergeCell ref="Q7:Q12"/>
    <mergeCell ref="R7:R12"/>
    <mergeCell ref="S7:S12"/>
    <mergeCell ref="P15:P26"/>
    <mergeCell ref="Q15:Q26"/>
    <mergeCell ref="R15:R26"/>
    <mergeCell ref="B2:T2"/>
    <mergeCell ref="B3:T3"/>
    <mergeCell ref="T4:T5"/>
    <mergeCell ref="B4:B5"/>
    <mergeCell ref="N15:N26"/>
    <mergeCell ref="O15:O26"/>
    <mergeCell ref="B6:T6"/>
    <mergeCell ref="O7:O12"/>
    <mergeCell ref="P7:P12"/>
    <mergeCell ref="S15:S26"/>
    <mergeCell ref="C27:E27"/>
    <mergeCell ref="N4:S4"/>
    <mergeCell ref="B7:B13"/>
    <mergeCell ref="C4:M4"/>
    <mergeCell ref="B14:T14"/>
    <mergeCell ref="N7:N12"/>
    <mergeCell ref="B15:B26"/>
  </mergeCells>
  <printOptions/>
  <pageMargins left="0.1968503937007874" right="0.1968503937007874" top="0.1968503937007874" bottom="0.1968503937007874" header="0" footer="0"/>
  <pageSetup horizontalDpi="300" verticalDpi="300" orientation="landscape" scale="50" r:id="rId3"/>
  <rowBreaks count="1" manualBreakCount="1">
    <brk id="13" min="1" max="19" man="1"/>
  </rowBreaks>
  <legacyDrawing r:id="rId2"/>
</worksheet>
</file>

<file path=xl/worksheets/sheet7.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13" t="s">
        <v>4</v>
      </c>
      <c r="C1" s="14"/>
      <c r="D1" s="19"/>
      <c r="E1" s="19"/>
    </row>
    <row r="2" spans="2:5" ht="12.75">
      <c r="B2" s="13" t="s">
        <v>5</v>
      </c>
      <c r="C2" s="14"/>
      <c r="D2" s="19"/>
      <c r="E2" s="19"/>
    </row>
    <row r="3" spans="2:5" ht="12.75">
      <c r="B3" s="15"/>
      <c r="C3" s="15"/>
      <c r="D3" s="20"/>
      <c r="E3" s="20"/>
    </row>
    <row r="4" spans="2:5" ht="38.25">
      <c r="B4" s="16" t="s">
        <v>6</v>
      </c>
      <c r="C4" s="15"/>
      <c r="D4" s="20"/>
      <c r="E4" s="20"/>
    </row>
    <row r="5" spans="2:5" ht="12.75">
      <c r="B5" s="15"/>
      <c r="C5" s="15"/>
      <c r="D5" s="20"/>
      <c r="E5" s="20"/>
    </row>
    <row r="6" spans="2:5" ht="25.5">
      <c r="B6" s="13" t="s">
        <v>7</v>
      </c>
      <c r="C6" s="14"/>
      <c r="D6" s="19"/>
      <c r="E6" s="21" t="s">
        <v>8</v>
      </c>
    </row>
    <row r="7" spans="2:5" ht="13.5" thickBot="1">
      <c r="B7" s="15"/>
      <c r="C7" s="15"/>
      <c r="D7" s="20"/>
      <c r="E7" s="20"/>
    </row>
    <row r="8" spans="2:5" ht="39" thickBot="1">
      <c r="B8" s="17" t="s">
        <v>9</v>
      </c>
      <c r="C8" s="18"/>
      <c r="D8" s="22"/>
      <c r="E8" s="23">
        <v>35</v>
      </c>
    </row>
    <row r="9" spans="2:5" ht="12.75">
      <c r="B9" s="15"/>
      <c r="C9" s="15"/>
      <c r="D9" s="20"/>
      <c r="E9" s="20"/>
    </row>
    <row r="10" spans="2:5" ht="12.75">
      <c r="B10" s="15"/>
      <c r="C10" s="15"/>
      <c r="D10" s="20"/>
      <c r="E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CARDIQUE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dc:creator>
  <cp:keywords/>
  <dc:description/>
  <cp:lastModifiedBy>cardique</cp:lastModifiedBy>
  <cp:lastPrinted>2014-07-28T19:02:31Z</cp:lastPrinted>
  <dcterms:created xsi:type="dcterms:W3CDTF">2005-07-28T14:20:49Z</dcterms:created>
  <dcterms:modified xsi:type="dcterms:W3CDTF">2014-07-29T14:09:31Z</dcterms:modified>
  <cp:category/>
  <cp:version/>
  <cp:contentType/>
  <cp:contentStatus/>
</cp:coreProperties>
</file>